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5" activeTab="16"/>
  </bookViews>
  <sheets>
    <sheet name="1Ábr" sheetId="1" r:id="rId1"/>
    <sheet name="2Ábr" sheetId="4" r:id="rId2"/>
    <sheet name="3Ábrr" sheetId="2" r:id="rId3"/>
    <sheet name="4Ábrr" sheetId="15" r:id="rId4"/>
    <sheet name="5Ábr" sheetId="18" r:id="rId5"/>
    <sheet name="6 Ábr" sheetId="9" r:id="rId6"/>
    <sheet name="7Ábr" sheetId="21" r:id="rId7"/>
    <sheet name="8Ábr" sheetId="22" r:id="rId8"/>
    <sheet name="1 Tábl" sheetId="11" r:id="rId9"/>
    <sheet name="2Tábl" sheetId="12" r:id="rId10"/>
    <sheet name="3Tábl" sheetId="5" r:id="rId11"/>
    <sheet name="4Táb" sheetId="3" r:id="rId12"/>
    <sheet name="5Tábl" sheetId="7" r:id="rId13"/>
    <sheet name="6tÁBL" sheetId="17" r:id="rId14"/>
    <sheet name="7Tábl" sheetId="16" r:id="rId15"/>
    <sheet name="8Tábl" sheetId="19" r:id="rId16"/>
    <sheet name="9 tábl" sheetId="20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Lista1">'[1]2017'!$N$1:$N$2</definedName>
  </definedNames>
  <calcPr calcId="125725"/>
</workbook>
</file>

<file path=xl/calcChain.xml><?xml version="1.0" encoding="utf-8"?>
<calcChain xmlns="http://schemas.openxmlformats.org/spreadsheetml/2006/main">
  <c r="T24" i="18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U14" i="1"/>
  <c r="U7"/>
  <c r="P15" i="17" l="1"/>
  <c r="P14"/>
  <c r="P13"/>
  <c r="P12"/>
  <c r="P11"/>
  <c r="P10"/>
  <c r="P9"/>
  <c r="P8"/>
  <c r="P7"/>
  <c r="P6"/>
  <c r="P5"/>
  <c r="K22" i="16"/>
  <c r="O22" s="1"/>
  <c r="J22"/>
  <c r="I22"/>
  <c r="H22"/>
  <c r="G22"/>
  <c r="F22"/>
  <c r="E22"/>
  <c r="D22"/>
  <c r="C22"/>
  <c r="K21"/>
  <c r="O21" s="1"/>
  <c r="J21"/>
  <c r="I21"/>
  <c r="H21"/>
  <c r="G21"/>
  <c r="F21"/>
  <c r="E21"/>
  <c r="D21"/>
  <c r="C21"/>
  <c r="K20"/>
  <c r="O20" s="1"/>
  <c r="J20"/>
  <c r="I20"/>
  <c r="H20"/>
  <c r="G20"/>
  <c r="F20"/>
  <c r="E20"/>
  <c r="D20"/>
  <c r="C20"/>
  <c r="K19"/>
  <c r="O19" s="1"/>
  <c r="J19"/>
  <c r="I19"/>
  <c r="H19"/>
  <c r="G19"/>
  <c r="F19"/>
  <c r="E19"/>
  <c r="D19"/>
  <c r="C19"/>
  <c r="K18"/>
  <c r="O18" s="1"/>
  <c r="J18"/>
  <c r="I18"/>
  <c r="H18"/>
  <c r="G18"/>
  <c r="F18"/>
  <c r="E18"/>
  <c r="D18"/>
  <c r="C18"/>
  <c r="K17"/>
  <c r="O17" s="1"/>
  <c r="J17"/>
  <c r="I17"/>
  <c r="H17"/>
  <c r="G17"/>
  <c r="F17"/>
  <c r="E17"/>
  <c r="D17"/>
  <c r="C17"/>
  <c r="K16"/>
  <c r="O16" s="1"/>
  <c r="J16"/>
  <c r="I16"/>
  <c r="H16"/>
  <c r="G16"/>
  <c r="F16"/>
  <c r="E16"/>
  <c r="D16"/>
  <c r="C16"/>
  <c r="K15"/>
  <c r="K23" s="1"/>
  <c r="O23" s="1"/>
  <c r="J15"/>
  <c r="J23" s="1"/>
  <c r="I15"/>
  <c r="I23" s="1"/>
  <c r="H15"/>
  <c r="H23" s="1"/>
  <c r="G15"/>
  <c r="G23" s="1"/>
  <c r="F15"/>
  <c r="F23" s="1"/>
  <c r="E15"/>
  <c r="E23" s="1"/>
  <c r="D15"/>
  <c r="D23" s="1"/>
  <c r="C15"/>
  <c r="C23" s="1"/>
  <c r="O13"/>
  <c r="N13"/>
  <c r="P13" s="1"/>
  <c r="M13"/>
  <c r="L13"/>
  <c r="O12"/>
  <c r="N12"/>
  <c r="P12" s="1"/>
  <c r="M12"/>
  <c r="M22" s="1"/>
  <c r="L12"/>
  <c r="L22" s="1"/>
  <c r="O11"/>
  <c r="N11"/>
  <c r="N21" s="1"/>
  <c r="P21" s="1"/>
  <c r="M11"/>
  <c r="M21" s="1"/>
  <c r="L11"/>
  <c r="L21" s="1"/>
  <c r="O10"/>
  <c r="N10"/>
  <c r="P10" s="1"/>
  <c r="M10"/>
  <c r="M20" s="1"/>
  <c r="L10"/>
  <c r="L20" s="1"/>
  <c r="O9"/>
  <c r="N9"/>
  <c r="N19" s="1"/>
  <c r="P19" s="1"/>
  <c r="M9"/>
  <c r="M19" s="1"/>
  <c r="L9"/>
  <c r="L19" s="1"/>
  <c r="O8"/>
  <c r="N8"/>
  <c r="P8" s="1"/>
  <c r="M8"/>
  <c r="M18" s="1"/>
  <c r="L8"/>
  <c r="L18" s="1"/>
  <c r="O7"/>
  <c r="N7"/>
  <c r="N17" s="1"/>
  <c r="P17" s="1"/>
  <c r="M7"/>
  <c r="M17" s="1"/>
  <c r="L7"/>
  <c r="L17" s="1"/>
  <c r="O6"/>
  <c r="N6"/>
  <c r="P6" s="1"/>
  <c r="M6"/>
  <c r="M16" s="1"/>
  <c r="L6"/>
  <c r="L16" s="1"/>
  <c r="O5"/>
  <c r="N5"/>
  <c r="N15" s="1"/>
  <c r="M5"/>
  <c r="M15" s="1"/>
  <c r="M23" s="1"/>
  <c r="L5"/>
  <c r="L15" s="1"/>
  <c r="L23" s="1"/>
  <c r="L23" i="7"/>
  <c r="L22"/>
  <c r="L21"/>
  <c r="L20"/>
  <c r="L19"/>
  <c r="L18"/>
  <c r="L17"/>
  <c r="L16"/>
  <c r="L14"/>
  <c r="L13"/>
  <c r="L12"/>
  <c r="L11"/>
  <c r="L10"/>
  <c r="L9"/>
  <c r="L8"/>
  <c r="L7"/>
  <c r="L6"/>
  <c r="L5"/>
  <c r="M24" i="11"/>
  <c r="O24" s="1"/>
  <c r="L24"/>
  <c r="K24"/>
  <c r="J24"/>
  <c r="N24" s="1"/>
  <c r="I24"/>
  <c r="H24"/>
  <c r="G24"/>
  <c r="F24"/>
  <c r="E24"/>
  <c r="D24"/>
  <c r="C24"/>
  <c r="M23"/>
  <c r="O23" s="1"/>
  <c r="L23"/>
  <c r="K23"/>
  <c r="J23"/>
  <c r="N23" s="1"/>
  <c r="I23"/>
  <c r="H23"/>
  <c r="G23"/>
  <c r="F23"/>
  <c r="E23"/>
  <c r="D23"/>
  <c r="C23"/>
  <c r="M22"/>
  <c r="O22" s="1"/>
  <c r="L22"/>
  <c r="K22"/>
  <c r="J22"/>
  <c r="N22" s="1"/>
  <c r="I22"/>
  <c r="H22"/>
  <c r="G22"/>
  <c r="F22"/>
  <c r="E22"/>
  <c r="D22"/>
  <c r="C22"/>
  <c r="M21"/>
  <c r="O21" s="1"/>
  <c r="L21"/>
  <c r="K21"/>
  <c r="J21"/>
  <c r="N21" s="1"/>
  <c r="I21"/>
  <c r="H21"/>
  <c r="G21"/>
  <c r="F21"/>
  <c r="E21"/>
  <c r="D21"/>
  <c r="C21"/>
  <c r="M20"/>
  <c r="O20" s="1"/>
  <c r="L20"/>
  <c r="K20"/>
  <c r="J20"/>
  <c r="N20" s="1"/>
  <c r="I20"/>
  <c r="H20"/>
  <c r="G20"/>
  <c r="F20"/>
  <c r="E20"/>
  <c r="D20"/>
  <c r="C20"/>
  <c r="M19"/>
  <c r="O19" s="1"/>
  <c r="L19"/>
  <c r="K19"/>
  <c r="J19"/>
  <c r="N19" s="1"/>
  <c r="I19"/>
  <c r="H19"/>
  <c r="G19"/>
  <c r="F19"/>
  <c r="E19"/>
  <c r="D19"/>
  <c r="C19"/>
  <c r="M18"/>
  <c r="O18" s="1"/>
  <c r="L18"/>
  <c r="K18"/>
  <c r="J18"/>
  <c r="N18" s="1"/>
  <c r="I18"/>
  <c r="H18"/>
  <c r="G18"/>
  <c r="F18"/>
  <c r="E18"/>
  <c r="D18"/>
  <c r="C18"/>
  <c r="M17"/>
  <c r="O17" s="1"/>
  <c r="L17"/>
  <c r="K17"/>
  <c r="J17"/>
  <c r="N17" s="1"/>
  <c r="I17"/>
  <c r="H17"/>
  <c r="G17"/>
  <c r="F17"/>
  <c r="E17"/>
  <c r="D17"/>
  <c r="C17"/>
  <c r="M16"/>
  <c r="O16" s="1"/>
  <c r="L16"/>
  <c r="K16"/>
  <c r="J16"/>
  <c r="N16" s="1"/>
  <c r="I16"/>
  <c r="H16"/>
  <c r="G16"/>
  <c r="F16"/>
  <c r="E16"/>
  <c r="D16"/>
  <c r="C16"/>
  <c r="N14"/>
  <c r="N13"/>
  <c r="N12"/>
  <c r="N11"/>
  <c r="N10"/>
  <c r="N9"/>
  <c r="N8"/>
  <c r="N7"/>
  <c r="N6"/>
  <c r="J23" i="7"/>
  <c r="J22"/>
  <c r="J21"/>
  <c r="J20"/>
  <c r="J19"/>
  <c r="J18"/>
  <c r="J17"/>
  <c r="J16"/>
  <c r="J13"/>
  <c r="J12"/>
  <c r="J11"/>
  <c r="J10"/>
  <c r="J9"/>
  <c r="J8"/>
  <c r="J7"/>
  <c r="J6"/>
  <c r="J5"/>
  <c r="P15" i="16" l="1"/>
  <c r="P5"/>
  <c r="P7"/>
  <c r="P9"/>
  <c r="P11"/>
  <c r="N16"/>
  <c r="P16" s="1"/>
  <c r="N18"/>
  <c r="P18" s="1"/>
  <c r="N20"/>
  <c r="P20" s="1"/>
  <c r="N22"/>
  <c r="P22" s="1"/>
  <c r="O15"/>
  <c r="N23" l="1"/>
  <c r="P23" s="1"/>
  <c r="W10" i="9"/>
  <c r="V10"/>
  <c r="U10"/>
  <c r="T10"/>
  <c r="S10"/>
  <c r="R10"/>
  <c r="W9"/>
  <c r="V9"/>
  <c r="U9"/>
  <c r="T9"/>
  <c r="S9"/>
  <c r="R9"/>
  <c r="Q10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B10"/>
  <c r="B9"/>
  <c r="H22" i="7"/>
  <c r="G22"/>
  <c r="K22" s="1"/>
  <c r="M22" s="1"/>
  <c r="F22"/>
  <c r="E22"/>
  <c r="D22"/>
  <c r="C22"/>
  <c r="I22" s="1"/>
  <c r="H21"/>
  <c r="G21"/>
  <c r="K21" s="1"/>
  <c r="M21" s="1"/>
  <c r="F21"/>
  <c r="E21"/>
  <c r="D21"/>
  <c r="C21"/>
  <c r="I21" s="1"/>
  <c r="H20"/>
  <c r="G20"/>
  <c r="K20" s="1"/>
  <c r="M20" s="1"/>
  <c r="F20"/>
  <c r="E20"/>
  <c r="D20"/>
  <c r="C20"/>
  <c r="I20" s="1"/>
  <c r="H19"/>
  <c r="G19"/>
  <c r="K19" s="1"/>
  <c r="M19" s="1"/>
  <c r="F19"/>
  <c r="E19"/>
  <c r="D19"/>
  <c r="C19"/>
  <c r="I19" s="1"/>
  <c r="H18"/>
  <c r="G18"/>
  <c r="K18" s="1"/>
  <c r="M18" s="1"/>
  <c r="F18"/>
  <c r="E18"/>
  <c r="D18"/>
  <c r="C18"/>
  <c r="I18" s="1"/>
  <c r="H17"/>
  <c r="G17"/>
  <c r="K17" s="1"/>
  <c r="M17" s="1"/>
  <c r="F17"/>
  <c r="E17"/>
  <c r="D17"/>
  <c r="C17"/>
  <c r="I17" s="1"/>
  <c r="H16"/>
  <c r="H23" s="1"/>
  <c r="G16"/>
  <c r="G23" s="1"/>
  <c r="F16"/>
  <c r="F23" s="1"/>
  <c r="E16"/>
  <c r="E23" s="1"/>
  <c r="D16"/>
  <c r="D23" s="1"/>
  <c r="C16"/>
  <c r="C23" s="1"/>
  <c r="I23" s="1"/>
  <c r="H14"/>
  <c r="G14"/>
  <c r="F14"/>
  <c r="E14"/>
  <c r="D14"/>
  <c r="C14"/>
  <c r="K13"/>
  <c r="M13" s="1"/>
  <c r="I13"/>
  <c r="K12"/>
  <c r="M12" s="1"/>
  <c r="J14"/>
  <c r="I12"/>
  <c r="I14" s="1"/>
  <c r="K11"/>
  <c r="M11" s="1"/>
  <c r="I11"/>
  <c r="K10"/>
  <c r="M10" s="1"/>
  <c r="I10"/>
  <c r="K9"/>
  <c r="M9" s="1"/>
  <c r="I9"/>
  <c r="K8"/>
  <c r="M8" s="1"/>
  <c r="I8"/>
  <c r="K7"/>
  <c r="M7" s="1"/>
  <c r="I7"/>
  <c r="K6"/>
  <c r="M6" s="1"/>
  <c r="I6"/>
  <c r="K5"/>
  <c r="M5" s="1"/>
  <c r="I5"/>
  <c r="H25" i="3"/>
  <c r="N25" s="1"/>
  <c r="G25"/>
  <c r="M25" s="1"/>
  <c r="F25"/>
  <c r="L25" s="1"/>
  <c r="E25"/>
  <c r="K25" s="1"/>
  <c r="D25"/>
  <c r="J25" s="1"/>
  <c r="C25"/>
  <c r="I25" s="1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21"/>
  <c r="M21"/>
  <c r="L21"/>
  <c r="K21"/>
  <c r="J21"/>
  <c r="I21"/>
  <c r="N20"/>
  <c r="M20"/>
  <c r="L20"/>
  <c r="K20"/>
  <c r="J20"/>
  <c r="I20"/>
  <c r="N19"/>
  <c r="M19"/>
  <c r="L19"/>
  <c r="K19"/>
  <c r="J19"/>
  <c r="I19"/>
  <c r="N18"/>
  <c r="M18"/>
  <c r="L18"/>
  <c r="K18"/>
  <c r="J18"/>
  <c r="I18"/>
  <c r="N17"/>
  <c r="M17"/>
  <c r="L17"/>
  <c r="K17"/>
  <c r="J17"/>
  <c r="I17"/>
  <c r="H15"/>
  <c r="N15" s="1"/>
  <c r="G15"/>
  <c r="M15" s="1"/>
  <c r="F15"/>
  <c r="L15" s="1"/>
  <c r="E15"/>
  <c r="K15" s="1"/>
  <c r="D15"/>
  <c r="J15" s="1"/>
  <c r="C15"/>
  <c r="I15" s="1"/>
  <c r="N14"/>
  <c r="M14"/>
  <c r="L14"/>
  <c r="K14"/>
  <c r="J14"/>
  <c r="I14"/>
  <c r="N13"/>
  <c r="M13"/>
  <c r="L13"/>
  <c r="K13"/>
  <c r="J13"/>
  <c r="I13"/>
  <c r="N12"/>
  <c r="M12"/>
  <c r="L12"/>
  <c r="K12"/>
  <c r="J12"/>
  <c r="I12"/>
  <c r="N11"/>
  <c r="M11"/>
  <c r="L11"/>
  <c r="K11"/>
  <c r="J11"/>
  <c r="I11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T14" i="1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K23" i="7" l="1"/>
  <c r="M23" s="1"/>
  <c r="K14"/>
  <c r="M14" s="1"/>
  <c r="I16"/>
  <c r="K16"/>
  <c r="M16" l="1"/>
</calcChain>
</file>

<file path=xl/comments1.xml><?xml version="1.0" encoding="utf-8"?>
<comments xmlns="http://schemas.openxmlformats.org/spreadsheetml/2006/main">
  <authors>
    <author>Szerző</author>
  </authors>
  <commentList>
    <comment ref="A1" authorId="0">
      <text>
        <r>
          <rPr>
            <sz val="8"/>
            <color indexed="81"/>
            <rFont val="Tahoma"/>
            <family val="2"/>
            <charset val="238"/>
          </rPr>
          <t>Forrás: Eurostat (Luxembourg); BP Statistical Review of World Energy, June 2019 (BP, London).</t>
        </r>
      </text>
    </comment>
    <comment ref="A69" authorId="0">
      <text>
        <r>
          <rPr>
            <sz val="8"/>
            <color indexed="81"/>
            <rFont val="Tahoma"/>
            <family val="2"/>
            <charset val="238"/>
          </rPr>
          <t>ezer tonna, kőolajegyenérték</t>
        </r>
      </text>
    </comment>
    <comment ref="A80" authorId="0">
      <text>
        <r>
          <rPr>
            <sz val="8"/>
            <color indexed="81"/>
            <rFont val="Tahoma"/>
            <family val="2"/>
            <charset val="238"/>
          </rPr>
          <t>ezer tonna, kőolajegyenérték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A2" authorId="0">
      <text>
        <r>
          <rPr>
            <sz val="8"/>
            <color indexed="8"/>
            <rFont val="Tahoma"/>
            <family val="2"/>
            <charset val="238"/>
          </rPr>
          <t>IEA módszertan szerinti végső energiafelhasználás a nem energetikai és alapanyagcélú felhasználás nélkül.
Forrás: Nemzeti Környezetvédelmi és Energia Központ Nonprofit Kft., Magyar Energetikai és Közmű-szabályozási Hivatal.</t>
        </r>
      </text>
    </comment>
    <comment ref="C3" authorId="0">
      <text>
        <r>
          <rPr>
            <sz val="9"/>
            <color indexed="8"/>
            <rFont val="Segoe UI"/>
            <family val="2"/>
            <charset val="238"/>
          </rPr>
          <t>Belföldi közúti, vasúti és vízi közlekedés.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A1" authorId="0">
      <text>
        <r>
          <rPr>
            <sz val="8"/>
            <color indexed="81"/>
            <rFont val="Tahoma"/>
            <family val="2"/>
            <charset val="238"/>
          </rPr>
          <t>Forrás: Eurostat (Luxembourg); BP Statistical Review of World Energy, June 2019 (BP, London).</t>
        </r>
      </text>
    </comment>
    <comment ref="A9" authorId="0">
      <text>
        <r>
          <rPr>
            <sz val="8"/>
            <color indexed="81"/>
            <rFont val="Tahoma"/>
            <family val="2"/>
            <charset val="238"/>
          </rPr>
          <t>Forrás: Eurostat (Luxemburg); World Economic Outlook, 2019. október</t>
        </r>
        <r>
          <rPr>
            <sz val="8"/>
            <color indexed="17"/>
            <rFont val="Tahoma"/>
            <family val="2"/>
            <charset val="238"/>
          </rPr>
          <t xml:space="preserve"> </t>
        </r>
        <r>
          <rPr>
            <sz val="8"/>
            <color indexed="81"/>
            <rFont val="Tahoma"/>
            <family val="2"/>
            <charset val="238"/>
          </rPr>
          <t xml:space="preserve">(IMF, Washington).
</t>
        </r>
      </text>
    </comment>
  </commentList>
</comments>
</file>

<file path=xl/comments4.xml><?xml version="1.0" encoding="utf-8"?>
<comments xmlns="http://schemas.openxmlformats.org/spreadsheetml/2006/main">
  <authors>
    <author>Szerző</author>
  </authors>
  <commentList>
    <comment ref="B2" authorId="0">
      <text>
        <r>
          <rPr>
            <sz val="8"/>
            <color indexed="8"/>
            <rFont val="Tahoma"/>
            <family val="2"/>
            <charset val="238"/>
          </rPr>
          <t>Csak az alapenergiahordozókat tartalmazza (szén, kőolaj, földgáz, a kőolaj- és földgázkitermelés mellléktermékei, atomenergia, biomassza, bioüzemanyag, biogáz, nap, szél, víz, geotermikus energia, kommunális és ipari hulladék).
Forrás: Nemzeti Környezetvédelmi és Energia Központ Nonprofit Kft., Magyar Energetikai és Közmű-szabályozási Hivatal.</t>
        </r>
      </text>
    </comment>
    <comment ref="B9" authorId="0">
      <text>
        <r>
          <rPr>
            <sz val="8"/>
            <color indexed="8"/>
            <rFont val="Tahoma"/>
            <family val="2"/>
            <charset val="238"/>
          </rPr>
          <t>Biomassza, bioüzemanyag, biogáz, kommunális és ipari hulladék.</t>
        </r>
      </text>
    </comment>
    <comment ref="B10" authorId="0">
      <text>
        <r>
          <rPr>
            <sz val="8"/>
            <color indexed="8"/>
            <rFont val="Tahoma"/>
            <family val="2"/>
            <charset val="238"/>
          </rPr>
          <t>Hazai termelésűnek tekintve a nukleáris energiát (atomerőművi villamos energia hőegyenértéke és a közvetlen hőhasznosítás (utóbbi a villamosenergia-termelésre fordított gőz nélkül)).</t>
        </r>
      </text>
    </comment>
    <comment ref="B13" authorId="0">
      <text>
        <r>
          <rPr>
            <sz val="8"/>
            <color indexed="8"/>
            <rFont val="Tahoma"/>
            <family val="2"/>
            <charset val="238"/>
          </rPr>
          <t>Napkollektorral termelt hőenergia, napelemmel termelt villamos energia, geotermikus energia.</t>
        </r>
      </text>
    </comment>
    <comment ref="B19" authorId="0">
      <text>
        <r>
          <rPr>
            <sz val="8"/>
            <color indexed="8"/>
            <rFont val="Tahoma"/>
            <family val="2"/>
            <charset val="238"/>
          </rPr>
          <t>Biomassza, bioüzemanyag, biogáz, kommunális és ipari hulladék.</t>
        </r>
      </text>
    </comment>
    <comment ref="B20" authorId="0">
      <text>
        <r>
          <rPr>
            <sz val="8"/>
            <color indexed="8"/>
            <rFont val="Tahoma"/>
            <family val="2"/>
            <charset val="238"/>
          </rPr>
          <t>Hazai termelésűnek tekintve a nukleáris energiát (atomerőművi villamos energia hőegyenértéke és a közvetlen hőhasznosítás (utóbbi a villamosenergia-termelésre fordított gőz nélkül)).</t>
        </r>
      </text>
    </comment>
    <comment ref="B23" authorId="0">
      <text>
        <r>
          <rPr>
            <sz val="8"/>
            <color indexed="8"/>
            <rFont val="Tahoma"/>
            <family val="2"/>
            <charset val="238"/>
          </rPr>
          <t>Napkollektorral termelt hőenergia, napelemmel termelt villamos energia, geotermikus energia.</t>
        </r>
      </text>
    </comment>
  </commentList>
</comments>
</file>

<file path=xl/comments5.xml><?xml version="1.0" encoding="utf-8"?>
<comments xmlns="http://schemas.openxmlformats.org/spreadsheetml/2006/main">
  <authors>
    <author>Szerző</author>
  </authors>
  <commentList>
    <comment ref="D10" authorId="0">
      <text>
        <r>
          <rPr>
            <sz val="8"/>
            <color indexed="81"/>
            <rFont val="Tahoma"/>
            <family val="2"/>
            <charset val="238"/>
          </rPr>
          <t>Felülvizsgálat nélküli mennyiséghez tartozó érték.</t>
        </r>
      </text>
    </comment>
  </commentList>
</comments>
</file>

<file path=xl/sharedStrings.xml><?xml version="1.0" encoding="utf-8"?>
<sst xmlns="http://schemas.openxmlformats.org/spreadsheetml/2006/main" count="1474" uniqueCount="551">
  <si>
    <t>7.3.16. Elsődleges energiafelhasználás (2000–) [millió tonna, kőolajegyenérték]</t>
  </si>
  <si>
    <t>Ország</t>
  </si>
  <si>
    <t>EU-6</t>
  </si>
  <si>
    <t>EU-15</t>
  </si>
  <si>
    <t>Csatl. 13</t>
  </si>
  <si>
    <t>EU–28</t>
  </si>
  <si>
    <t>Magyarország</t>
  </si>
  <si>
    <t>1. ábra</t>
  </si>
  <si>
    <t>Forrás: KSH. Stadat 7.3.16. táblázat</t>
  </si>
  <si>
    <t>Belgium</t>
  </si>
  <si>
    <t>Dánia</t>
  </si>
  <si>
    <t>Franciaország</t>
  </si>
  <si>
    <t>Hollandia</t>
  </si>
  <si>
    <t>Németország</t>
  </si>
  <si>
    <t>Egyesült Királyság</t>
  </si>
  <si>
    <t>Ausztria</t>
  </si>
  <si>
    <t>Finnország</t>
  </si>
  <si>
    <t>Görögország</t>
  </si>
  <si>
    <t>Írország</t>
  </si>
  <si>
    <t>Luxemburg</t>
  </si>
  <si>
    <t>Olaszország</t>
  </si>
  <si>
    <t>Portugália</t>
  </si>
  <si>
    <t>Spanyolország</t>
  </si>
  <si>
    <t>Svédország</t>
  </si>
  <si>
    <t>Bulgária</t>
  </si>
  <si>
    <t>Ciprus</t>
  </si>
  <si>
    <t>Csehország</t>
  </si>
  <si>
    <t>Észtország</t>
  </si>
  <si>
    <t>Horvátország</t>
  </si>
  <si>
    <t>Lengyelország</t>
  </si>
  <si>
    <t>Lettország</t>
  </si>
  <si>
    <t>Litvánia</t>
  </si>
  <si>
    <t>Málta</t>
  </si>
  <si>
    <t>Románia</t>
  </si>
  <si>
    <t>Szlovákia</t>
  </si>
  <si>
    <t>Szlovénia</t>
  </si>
  <si>
    <t>Eurózóna–19</t>
  </si>
  <si>
    <t>Észak-Macedónia</t>
  </si>
  <si>
    <t>Montenegró</t>
  </si>
  <si>
    <t>..</t>
  </si>
  <si>
    <t>Norvégia</t>
  </si>
  <si>
    <t>Oroszország</t>
  </si>
  <si>
    <t>Svájc</t>
  </si>
  <si>
    <t>Szerbia</t>
  </si>
  <si>
    <t>Törökország</t>
  </si>
  <si>
    <t>India</t>
  </si>
  <si>
    <t>Izrael</t>
  </si>
  <si>
    <t>Japán</t>
  </si>
  <si>
    <t>Kína</t>
  </si>
  <si>
    <t>Koreai Köztársaság</t>
  </si>
  <si>
    <t>Dél-afrikai Köztársaság</t>
  </si>
  <si>
    <t>Brazília</t>
  </si>
  <si>
    <t>Egyesült Államok</t>
  </si>
  <si>
    <t>Kanada</t>
  </si>
  <si>
    <t>Mexikó</t>
  </si>
  <si>
    <t>Ausztrália</t>
  </si>
  <si>
    <t>Új-Zéland</t>
  </si>
  <si>
    <t>6.1. Megújuló energiaforrások felhasználásának részaránya a bruttó végső energia fogyasztáson belül</t>
  </si>
  <si>
    <t>(százalék)</t>
  </si>
  <si>
    <t>Megnevezés</t>
  </si>
  <si>
    <r>
      <t>A</t>
    </r>
    <r>
      <rPr>
        <i/>
        <sz val="9"/>
        <rFont val="Times New Roman"/>
        <family val="1"/>
        <charset val="238"/>
      </rPr>
      <t xml:space="preserve"> villamos energia részaránya </t>
    </r>
  </si>
  <si>
    <r>
      <t>A</t>
    </r>
    <r>
      <rPr>
        <i/>
        <sz val="9"/>
        <rFont val="Times New Roman"/>
        <family val="1"/>
        <charset val="238"/>
      </rPr>
      <t xml:space="preserve"> fűtés és hűtés részaránya</t>
    </r>
  </si>
  <si>
    <r>
      <t>A</t>
    </r>
    <r>
      <rPr>
        <i/>
        <sz val="9"/>
        <rFont val="Times New Roman"/>
        <family val="1"/>
        <charset val="238"/>
      </rPr>
      <t xml:space="preserve"> közlekedés részaránya</t>
    </r>
  </si>
  <si>
    <t xml:space="preserve">A  bruttó végső energiafogyasztás részaránya </t>
  </si>
  <si>
    <t xml:space="preserve"> A megújuló energiaforrások felhasználásának részaránya a bruttó végső energia fogyasztásból hazánkban  (%, 2005-2019)</t>
  </si>
  <si>
    <t>Forrás:  MEKH. Statisztika 6.1. táblázat.</t>
  </si>
  <si>
    <t>terajoule</t>
  </si>
  <si>
    <t>%</t>
  </si>
  <si>
    <t xml:space="preserve">Termelés </t>
  </si>
  <si>
    <t>Kommunális hulladék megújuló</t>
  </si>
  <si>
    <t>Szilárd biomassza</t>
  </si>
  <si>
    <t>Biogáz</t>
  </si>
  <si>
    <t>Bioüzemanyagok</t>
  </si>
  <si>
    <t>Napenergia</t>
  </si>
  <si>
    <t>Geotermikus energia</t>
  </si>
  <si>
    <t>Víz</t>
  </si>
  <si>
    <t>Szél</t>
  </si>
  <si>
    <t>Összesen</t>
  </si>
  <si>
    <t>Primer felhasználás</t>
  </si>
  <si>
    <t xml:space="preserve">Összesen </t>
  </si>
  <si>
    <t>Forrás:  MEKH. Statisztika 6.2. táblázat.</t>
  </si>
  <si>
    <t>A Magyar Energetikai és Közmű-szabályozási Hivatal a különböző energiatermékek és a primer energiamérleg ellátási adataira vonatkozóan előzetes éves adattáblákat publikál az éves teljeskörű közzététel előtt.</t>
  </si>
  <si>
    <t>Az előzetes éves adattáblák a tárgyidőszakot követő 6. hónapban érhetőek el.</t>
  </si>
  <si>
    <t>Az éves teljeskörű közzététel a tárgyidőszakot követő 12. hónapban érhetőek el.</t>
  </si>
  <si>
    <t>Az előzetes éves adattáblák csak az éves teljeskörű közzététel előtt érhetőek el.</t>
  </si>
  <si>
    <t>A kétféle adatközlés között (az időközben beérkezett új információk miatt) eltérések lehetnek.</t>
  </si>
  <si>
    <t>A tárgyidőszakra vonatkozó havi adatszolgáltatások és az előzetes éves adatok között (az időközben beérkezett új információk miatt) szintén eltérések lehetnek.</t>
  </si>
  <si>
    <t xml:space="preserve">Az előzetes adattáblákra az éves publikációkra vonatkozó módszertani leírások vonatkoznak, amelyek elérhetőek itt: </t>
  </si>
  <si>
    <t>http://www.mekh.hu/modszertani-informaciok</t>
  </si>
  <si>
    <t>5.7.1. Végső energiahordozó felhasználás (1995–) [ezer toe]</t>
  </si>
  <si>
    <t>2. ábra</t>
  </si>
  <si>
    <t>Év</t>
  </si>
  <si>
    <t>Ipar</t>
  </si>
  <si>
    <t>Közlekedés</t>
  </si>
  <si>
    <t>Kereskedelem és közcélú szolgáltatások</t>
  </si>
  <si>
    <t xml:space="preserve">Lakosság </t>
  </si>
  <si>
    <t xml:space="preserve">Mező- és erdőgazdaság, halászat </t>
  </si>
  <si>
    <t xml:space="preserve">Összes végső felhasználás </t>
  </si>
  <si>
    <t>Forrás: KSH, Stadat 5.7.1. táblázat.</t>
  </si>
  <si>
    <t>Szorzó</t>
  </si>
  <si>
    <t>Össz</t>
  </si>
  <si>
    <t>Lakosság</t>
  </si>
  <si>
    <t>Kereskedelem és közszolgáltatások</t>
  </si>
  <si>
    <t>Mezőgazdaság, erdőgazd. és halászat</t>
  </si>
  <si>
    <t>Egyéb - egyéb ágazat</t>
  </si>
  <si>
    <t>Nem energetikai felhasználás</t>
  </si>
  <si>
    <t xml:space="preserve"> </t>
  </si>
  <si>
    <t xml:space="preserve">Szén
és szén-termékek </t>
  </si>
  <si>
    <t>Kőolaj
és kőolaj-termékek</t>
  </si>
  <si>
    <t>Földgáz</t>
  </si>
  <si>
    <t xml:space="preserve">Éghető megújulók
és hulladékok </t>
  </si>
  <si>
    <t>Egyéb nem éghető  megújulók</t>
  </si>
  <si>
    <t>Villamos energia</t>
  </si>
  <si>
    <t>Hőenergia</t>
  </si>
  <si>
    <t>2014-ben</t>
  </si>
  <si>
    <t>Végső felhasználás összesen</t>
  </si>
  <si>
    <t>Megoszlás %</t>
  </si>
  <si>
    <t>Mezőgazdaság, erdőgazdálkodás és halászat</t>
  </si>
  <si>
    <t>Összesn</t>
  </si>
  <si>
    <t>2019-ben</t>
  </si>
  <si>
    <t>Végső felhasználás összessn</t>
  </si>
  <si>
    <t>Forrás:  MEKH. Statisztika 7.2. táblázat.</t>
  </si>
  <si>
    <t>1. táblázat</t>
  </si>
  <si>
    <t>2014-2019 átlag</t>
  </si>
  <si>
    <t xml:space="preserve">2014-2016 átlag </t>
  </si>
  <si>
    <t>2017-2019 átlag</t>
  </si>
  <si>
    <t>2017-2019/ 2014-2016%</t>
  </si>
  <si>
    <t>3. táblázat</t>
  </si>
  <si>
    <t>Mezőgazdaság összesen</t>
  </si>
  <si>
    <t>Ország összesen</t>
  </si>
  <si>
    <t>Mezőgazdaság aránya %</t>
  </si>
  <si>
    <t>Szén és szén-termékek</t>
  </si>
  <si>
    <t>Kőolaj és kőolaj-termékek</t>
  </si>
  <si>
    <t>Éghető megújulók és hulladékok</t>
  </si>
  <si>
    <t>Megoszlás az ágazatok között%</t>
  </si>
  <si>
    <t xml:space="preserve">Megnevezés </t>
  </si>
  <si>
    <t>ezer t oe</t>
  </si>
  <si>
    <t>Mezőgazdasági kibocsátás összesen millió Ft</t>
  </si>
  <si>
    <t>bruttó hozzáadott érték alapáron mindösszesen millió Ft</t>
  </si>
  <si>
    <t xml:space="preserve">Energia-hatékonyság </t>
  </si>
  <si>
    <t>t OE</t>
  </si>
  <si>
    <t>Kibocsátás:  t OE/millió Ft</t>
  </si>
  <si>
    <t>Bruttó hozzáadott érték: t OE/millió Ft</t>
  </si>
  <si>
    <t>Forrás: KSH, Stadat 4.1.1 és 5.7.1. táblázatok.</t>
  </si>
  <si>
    <t>2. táblázat</t>
  </si>
  <si>
    <t xml:space="preserve">3. ábra </t>
  </si>
  <si>
    <t>4. ábra</t>
  </si>
  <si>
    <t>Megjegyzés: EU-6 = jobb mezőgazdasággal rendelkező EU-15-höz tartozó országok, Csatl. 13 = utoljára csatlakozott országok.</t>
  </si>
  <si>
    <t>4. táblázat</t>
  </si>
  <si>
    <t>2010-2019/2000-2009%</t>
  </si>
  <si>
    <t>Szén</t>
  </si>
  <si>
    <t>Kőolaj és kőolajtermékek</t>
  </si>
  <si>
    <t>Nukleáris</t>
  </si>
  <si>
    <t>Egyéb nem éghető megújulók</t>
  </si>
  <si>
    <t>Forrás: KSH, Stadat 5.7.2. és  MEKH. Statisztika 7.2. táblázatok.</t>
  </si>
  <si>
    <t>5. táblázat</t>
  </si>
  <si>
    <t>A mezőgazdaság, erdőgazdálkodás és halászat energiafelhasználása hazánkban   (tetajoule, 2014-2019)</t>
  </si>
  <si>
    <t>2019/ 2018%</t>
  </si>
  <si>
    <t>2014- 2019 átlag</t>
  </si>
  <si>
    <t xml:space="preserve">2014- 2016 átlag </t>
  </si>
  <si>
    <t>2017- 2019 átlag</t>
  </si>
  <si>
    <t>2000-2019 átlag</t>
  </si>
  <si>
    <t>2000-2009 átlag</t>
  </si>
  <si>
    <t>2010-2019 átlag</t>
  </si>
  <si>
    <t>Hazánk alapenergia-termelése  (petajoule, 2000–2019)</t>
  </si>
  <si>
    <t>EU-28</t>
  </si>
  <si>
    <t>Energiafüggőség (1990–2016) %</t>
  </si>
  <si>
    <t>1990-16</t>
  </si>
  <si>
    <t>1990-99</t>
  </si>
  <si>
    <t>2000-09</t>
  </si>
  <si>
    <t>2010-16</t>
  </si>
  <si>
    <t>Nagy-Britannia</t>
  </si>
  <si>
    <t>Izland</t>
  </si>
  <si>
    <t>–437,1</t>
  </si>
  <si>
    <t>–484,8</t>
  </si>
  <si>
    <t>–537,3</t>
  </si>
  <si>
    <t>–532,1</t>
  </si>
  <si>
    <t>–607,3</t>
  </si>
  <si>
    <t>–651,6</t>
  </si>
  <si>
    <t>–762,7</t>
  </si>
  <si>
    <t>–739,5</t>
  </si>
  <si>
    <t>–682,7</t>
  </si>
  <si>
    <t>–660,0</t>
  </si>
  <si>
    <t>–733,1</t>
  </si>
  <si>
    <t>–716,6</t>
  </si>
  <si>
    <t>–803,1</t>
  </si>
  <si>
    <t>–739,1</t>
  </si>
  <si>
    <t>–740,1</t>
  </si>
  <si>
    <t>–703,2</t>
  </si>
  <si>
    <t>–667,4</t>
  </si>
  <si>
    <t>–657,1</t>
  </si>
  <si>
    <t>–570,5</t>
  </si>
  <si>
    <t>–580,2</t>
  </si>
  <si>
    <t>–522,8</t>
  </si>
  <si>
    <t>–585,1</t>
  </si>
  <si>
    <t>–550,0</t>
  </si>
  <si>
    <t>–482,5</t>
  </si>
  <si>
    <t>–574,0</t>
  </si>
  <si>
    <t>–573,5</t>
  </si>
  <si>
    <t>–633,4</t>
  </si>
  <si>
    <t>Macedónia</t>
  </si>
  <si>
    <t>Albánia</t>
  </si>
  <si>
    <t>–3,6</t>
  </si>
  <si>
    <t>–3,4</t>
  </si>
  <si>
    <t>Bosznia-Hercegovina</t>
  </si>
  <si>
    <t>Koszovó</t>
  </si>
  <si>
    <t>Szilárd tüzelőanyagok</t>
  </si>
  <si>
    <t>Euro area (19 countries)</t>
  </si>
  <si>
    <t>–18,0</t>
  </si>
  <si>
    <t>–18,1</t>
  </si>
  <si>
    <t>–23,3</t>
  </si>
  <si>
    <t>–24,2</t>
  </si>
  <si>
    <t>–25,3</t>
  </si>
  <si>
    <t>–25,5</t>
  </si>
  <si>
    <t>–22,9</t>
  </si>
  <si>
    <t>–21,5</t>
  </si>
  <si>
    <t>–28,0</t>
  </si>
  <si>
    <t>–21,8</t>
  </si>
  <si>
    <t>–20,9</t>
  </si>
  <si>
    <t>–17,2</t>
  </si>
  <si>
    <t>–15,9</t>
  </si>
  <si>
    <t>–13,7</t>
  </si>
  <si>
    <t>–16,1</t>
  </si>
  <si>
    <t>–16,0</t>
  </si>
  <si>
    <t>–14,7</t>
  </si>
  <si>
    <t>–15,5</t>
  </si>
  <si>
    <t>–19,3</t>
  </si>
  <si>
    <t>–15,1</t>
  </si>
  <si>
    <t>–11,0</t>
  </si>
  <si>
    <t>–11,9</t>
  </si>
  <si>
    <t>–9,8</t>
  </si>
  <si>
    <t>–4,2</t>
  </si>
  <si>
    <t>–1,5</t>
  </si>
  <si>
    <t>–0,9</t>
  </si>
  <si>
    <t>–0,3</t>
  </si>
  <si>
    <t>–0,2</t>
  </si>
  <si>
    <t>–0,6</t>
  </si>
  <si>
    <t>–0,4</t>
  </si>
  <si>
    <t>–0,1</t>
  </si>
  <si>
    <t>–25,6</t>
  </si>
  <si>
    <t>–22,1</t>
  </si>
  <si>
    <t>–22,2</t>
  </si>
  <si>
    <t>–27,9</t>
  </si>
  <si>
    <t>–30,2</t>
  </si>
  <si>
    <t>–25,1</t>
  </si>
  <si>
    <t>–26,0</t>
  </si>
  <si>
    <t>–26,6</t>
  </si>
  <si>
    <t>–25,7</t>
  </si>
  <si>
    <t>–29,1</t>
  </si>
  <si>
    <t>–29,3</t>
  </si>
  <si>
    <t>–28,5</t>
  </si>
  <si>
    <t>–26,3</t>
  </si>
  <si>
    <t>–27,8</t>
  </si>
  <si>
    <t>–23,9</t>
  </si>
  <si>
    <t>–21,7</t>
  </si>
  <si>
    <t>–6,6</t>
  </si>
  <si>
    <t>–5,2</t>
  </si>
  <si>
    <t>–1,1</t>
  </si>
  <si>
    <t>–6,5</t>
  </si>
  <si>
    <t>–10,4</t>
  </si>
  <si>
    <t>–8,7</t>
  </si>
  <si>
    <t>–11,6</t>
  </si>
  <si>
    <t>–12,0</t>
  </si>
  <si>
    <t>–13,3</t>
  </si>
  <si>
    <t>–84,3</t>
  </si>
  <si>
    <t>–139,5</t>
  </si>
  <si>
    <t>–109,4</t>
  </si>
  <si>
    <t>–53,1</t>
  </si>
  <si>
    <t>–126,2</t>
  </si>
  <si>
    <t>–192,8</t>
  </si>
  <si>
    <t>–175,2</t>
  </si>
  <si>
    <t>–202,1</t>
  </si>
  <si>
    <t>–49,7</t>
  </si>
  <si>
    <t>–86,8</t>
  </si>
  <si>
    <t>–30,4</t>
  </si>
  <si>
    <t>–2,1</t>
  </si>
  <si>
    <t>–5,0</t>
  </si>
  <si>
    <t>–2,8</t>
  </si>
  <si>
    <t>–2,0</t>
  </si>
  <si>
    <t>–3,1</t>
  </si>
  <si>
    <t>–1,2</t>
  </si>
  <si>
    <t>–2,7</t>
  </si>
  <si>
    <t>–3,9</t>
  </si>
  <si>
    <t>Kőolaj és származékai</t>
  </si>
  <si>
    <t>–9,7</t>
  </si>
  <si>
    <t>–5,8</t>
  </si>
  <si>
    <t>–46,8</t>
  </si>
  <si>
    <t>–80,8</t>
  </si>
  <si>
    <t>–68,6</t>
  </si>
  <si>
    <t>–96,4</t>
  </si>
  <si>
    <t>–99,3</t>
  </si>
  <si>
    <t>–115,9</t>
  </si>
  <si>
    <t>–103,3</t>
  </si>
  <si>
    <t>–86,1</t>
  </si>
  <si>
    <t>–65,6</t>
  </si>
  <si>
    <t>–47,4</t>
  </si>
  <si>
    <t>–60,8</t>
  </si>
  <si>
    <t>–43,4</t>
  </si>
  <si>
    <t>–34,9</t>
  </si>
  <si>
    <t>–15,2</t>
  </si>
  <si>
    <t>–9,5</t>
  </si>
  <si>
    <t>–12,8</t>
  </si>
  <si>
    <t>–9,0</t>
  </si>
  <si>
    <t>–18,9</t>
  </si>
  <si>
    <t>–49,5</t>
  </si>
  <si>
    <t>–57,4</t>
  </si>
  <si>
    <t>–55,1</t>
  </si>
  <si>
    <t>–58,4</t>
  </si>
  <si>
    <t>–60,5</t>
  </si>
  <si>
    <t>–65,9</t>
  </si>
  <si>
    <t>–54,9</t>
  </si>
  <si>
    <t>–44,1</t>
  </si>
  <si>
    <t>–48,4</t>
  </si>
  <si>
    <t>–33,8</t>
  </si>
  <si>
    <t>–16,9</t>
  </si>
  <si>
    <t>–3,2</t>
  </si>
  <si>
    <t>–812,6</t>
  </si>
  <si>
    <t>–914,7</t>
  </si>
  <si>
    <t>–1 156,9</t>
  </si>
  <si>
    <t>–1 172,5</t>
  </si>
  <si>
    <t>–1 468,3</t>
  </si>
  <si>
    <t>–1 502,1</t>
  </si>
  <si>
    <t>–1 653,5</t>
  </si>
  <si>
    <t>–1 597,8</t>
  </si>
  <si>
    <t>–1 526,2</t>
  </si>
  <si>
    <t>–1 435,6</t>
  </si>
  <si>
    <t>–1 545,4</t>
  </si>
  <si>
    <t>–1 748,4</t>
  </si>
  <si>
    <t>–1 627,0</t>
  </si>
  <si>
    <t>–1 341,3</t>
  </si>
  <si>
    <t>–1 277,9</t>
  </si>
  <si>
    <t>–1 126,0</t>
  </si>
  <si>
    <t>–982,6</t>
  </si>
  <si>
    <t>–1 031,8</t>
  </si>
  <si>
    <t>–816,6</t>
  </si>
  <si>
    <t>–753,7</t>
  </si>
  <si>
    <t>–627,4</t>
  </si>
  <si>
    <t>–757,5</t>
  </si>
  <si>
    <t>–597,1</t>
  </si>
  <si>
    <t>–477,1</t>
  </si>
  <si>
    <t>–712,4</t>
  </si>
  <si>
    <t>–682,1</t>
  </si>
  <si>
    <t>–884,2</t>
  </si>
  <si>
    <t>–9,4</t>
  </si>
  <si>
    <t>–1,9</t>
  </si>
  <si>
    <t>Gas</t>
  </si>
  <si>
    <t>–50,0</t>
  </si>
  <si>
    <t>–59,7</t>
  </si>
  <si>
    <t>–62,4</t>
  </si>
  <si>
    <t>–58,1</t>
  </si>
  <si>
    <t>–54,2</t>
  </si>
  <si>
    <t>–46,7</t>
  </si>
  <si>
    <t>–45,3</t>
  </si>
  <si>
    <t>–70,5</t>
  </si>
  <si>
    <t>–58,7</t>
  </si>
  <si>
    <t>–56,9</t>
  </si>
  <si>
    <t>–64,6</t>
  </si>
  <si>
    <t>–65,7</t>
  </si>
  <si>
    <t>–64,3</t>
  </si>
  <si>
    <t>–55,5</t>
  </si>
  <si>
    <t>–79,4</t>
  </si>
  <si>
    <t>–113,5</t>
  </si>
  <si>
    <t>–103,1</t>
  </si>
  <si>
    <t>–99,4</t>
  </si>
  <si>
    <t>–120,7</t>
  </si>
  <si>
    <t>–91,6</t>
  </si>
  <si>
    <t>–68,1</t>
  </si>
  <si>
    <t>–54,8</t>
  </si>
  <si>
    <t>–52,9</t>
  </si>
  <si>
    <t>–23,1</t>
  </si>
  <si>
    <t>–46,6</t>
  </si>
  <si>
    <t>–48,0</t>
  </si>
  <si>
    <t>–44,4</t>
  </si>
  <si>
    <t>–77,4</t>
  </si>
  <si>
    <t>–86,0</t>
  </si>
  <si>
    <t>–84,1</t>
  </si>
  <si>
    <t>–76,4</t>
  </si>
  <si>
    <t>–81,3</t>
  </si>
  <si>
    <t>–70,6</t>
  </si>
  <si>
    <t>–63,8</t>
  </si>
  <si>
    <t>–56,5</t>
  </si>
  <si>
    <t>–49,1</t>
  </si>
  <si>
    <t>–56,2</t>
  </si>
  <si>
    <t>–51,5</t>
  </si>
  <si>
    <t>–45,0</t>
  </si>
  <si>
    <t>–67,6</t>
  </si>
  <si>
    <t>–59,3</t>
  </si>
  <si>
    <t>–61,6</t>
  </si>
  <si>
    <t>–63,5</t>
  </si>
  <si>
    <t>–72,7</t>
  </si>
  <si>
    <t>–61,1</t>
  </si>
  <si>
    <t>–74,6</t>
  </si>
  <si>
    <t>–85,4</t>
  </si>
  <si>
    <t>–73,1</t>
  </si>
  <si>
    <t>–35,1</t>
  </si>
  <si>
    <t>–34,5</t>
  </si>
  <si>
    <t>–0,8</t>
  </si>
  <si>
    <t>–10,7</t>
  </si>
  <si>
    <t>–9,6</t>
  </si>
  <si>
    <t>–8,1</t>
  </si>
  <si>
    <t>–8,2</t>
  </si>
  <si>
    <t>–1 122,0</t>
  </si>
  <si>
    <t>–1 137,7</t>
  </si>
  <si>
    <t>–695,7</t>
  </si>
  <si>
    <t>–587,4</t>
  </si>
  <si>
    <t>–602,0</t>
  </si>
  <si>
    <t>–716,4</t>
  </si>
  <si>
    <t>–1 132,0</t>
  </si>
  <si>
    <t>–945,9</t>
  </si>
  <si>
    <t>–860,4</t>
  </si>
  <si>
    <t>–827,9</t>
  </si>
  <si>
    <t>–1 016,7</t>
  </si>
  <si>
    <t>–708,7</t>
  </si>
  <si>
    <t>–1 298,9</t>
  </si>
  <si>
    <t>–1 181,8</t>
  </si>
  <si>
    <t>–1 627,5</t>
  </si>
  <si>
    <t>–1 743,1</t>
  </si>
  <si>
    <t>–1 801,9</t>
  </si>
  <si>
    <t>–1 504,3</t>
  </si>
  <si>
    <t>–1 142,2</t>
  </si>
  <si>
    <t>–1 233,2</t>
  </si>
  <si>
    <t>–1 408,8</t>
  </si>
  <si>
    <t>–1 661,5</t>
  </si>
  <si>
    <t>–1 766,2</t>
  </si>
  <si>
    <t>–1 605,4</t>
  </si>
  <si>
    <t>–1 557,6</t>
  </si>
  <si>
    <t>–1 593,2</t>
  </si>
  <si>
    <t>–1 762,9</t>
  </si>
  <si>
    <t>« Vissza</t>
  </si>
  <si>
    <t>6. ábra</t>
  </si>
  <si>
    <t>Energiafüggőség az EU-ban  (%, 1990–2016)</t>
  </si>
  <si>
    <t>6. táblázat</t>
  </si>
  <si>
    <t>Az energiafelhasználás költsége a hazai mezőgazdaságban (millió forint, 2011-2019)</t>
  </si>
  <si>
    <t>2011-2019 átlag</t>
  </si>
  <si>
    <t>2011-2015 átlag</t>
  </si>
  <si>
    <t>2015-2019 átlag</t>
  </si>
  <si>
    <t>2015-2019/2011-2015 %</t>
  </si>
  <si>
    <t>Benzin</t>
  </si>
  <si>
    <t>Gázolaj, tüzelőolaj</t>
  </si>
  <si>
    <t>Fűtőolaj</t>
  </si>
  <si>
    <t>PB-gáz</t>
  </si>
  <si>
    <t>Távhő</t>
  </si>
  <si>
    <t>Forrás: KSH, Stadat 4.1.14. táblázat.</t>
  </si>
  <si>
    <t>7. táblázat</t>
  </si>
  <si>
    <t>Villamos energia, millió kilowattóra</t>
  </si>
  <si>
    <t>Szén, ezer tonna</t>
  </si>
  <si>
    <t>Tűzifa, fatermékek, fahulladék és egyéb növényi anyag, ezer tonna</t>
  </si>
  <si>
    <t>Benzin, ezer tonna</t>
  </si>
  <si>
    <t>Gázolaj, tüzelőolaj, ezer tonna</t>
  </si>
  <si>
    <t>Fűtőolaj, ezer tonna</t>
  </si>
  <si>
    <t>PB-gáz, ezer tonna</t>
  </si>
  <si>
    <t>Földgáz, millió m³</t>
  </si>
  <si>
    <t>Távhő, TJ</t>
  </si>
  <si>
    <t>Biogáz, TJ</t>
  </si>
  <si>
    <t>Geotermikus energia, TJ</t>
  </si>
  <si>
    <t>7.3.1. A GDP nagysága (folyó áron) – ESA2010 (2000–) [milliárd euró]</t>
  </si>
  <si>
    <t>Csatl 13</t>
  </si>
  <si>
    <t>EU28</t>
  </si>
  <si>
    <t>Energiahatékonyság az EU-ban (millió tonna kőolajegyenérték/milliárd euró, 2000-2018)</t>
  </si>
  <si>
    <t>Forrás: KSH, Stsdat 4.3.1. és 4.3.16. táblázatok</t>
  </si>
  <si>
    <t>Forrás: Eurostat. (Jelenleg nincsenek ujabb adatok.)</t>
  </si>
  <si>
    <t>5. ábra</t>
  </si>
  <si>
    <t>2015-2019/ 2011-2015 %</t>
  </si>
  <si>
    <t>Az elsődleges energiafelhasználás változása az EU-ban és hazánkban ( millió tonna kőolajegyenérték alapján %, 2000–2018, 2000=100%)</t>
  </si>
  <si>
    <t>Hazánk energiafelhasználása  (petajoule, 2014-2019)</t>
  </si>
  <si>
    <t>Hazánk elsődleges megújuló energiahordozók termelése és felhasználása  (2014-2019)</t>
  </si>
  <si>
    <t>Hazánk energiafelhasználása  2014-ben és 2019-ben (tetajoule)</t>
  </si>
  <si>
    <t>Energiahordozók felhasználása mezőgazdaságunkban (1990–2019)</t>
  </si>
  <si>
    <t>Energiahatékonyság a hazai mezőgazdaságban  (1998-2019)</t>
  </si>
  <si>
    <t xml:space="preserve">EU–28 </t>
  </si>
  <si>
    <t>A végső energiahordozók felhasználásának változása hazánkban (ezer t oe, 1995–2019)</t>
  </si>
  <si>
    <t>A gazdálkodás fontosabb  gépüzemeltetési és energiafelhasználási adatai az MGI által megfigyelt bázisgazdaságokban</t>
  </si>
  <si>
    <t>8. táblázat</t>
  </si>
  <si>
    <t>Egység</t>
  </si>
  <si>
    <t>"A"</t>
  </si>
  <si>
    <t>"B"</t>
  </si>
  <si>
    <t>"C"</t>
  </si>
  <si>
    <t>gazdaság 2014-ben</t>
  </si>
  <si>
    <t>A gazdaságok átlagos összes területe</t>
  </si>
  <si>
    <t>ha/gazdaság</t>
  </si>
  <si>
    <t xml:space="preserve">Összes munkavállalói létszám </t>
  </si>
  <si>
    <t>fő/1000ha</t>
  </si>
  <si>
    <t xml:space="preserve">Nettó árbevétel </t>
  </si>
  <si>
    <t>E Ft/ha</t>
  </si>
  <si>
    <t xml:space="preserve">Erőgépek átlagos önköltsége </t>
  </si>
  <si>
    <t>Ft/nha</t>
  </si>
  <si>
    <t xml:space="preserve">Eerőgépek átlagos üzemeltetési költsége </t>
  </si>
  <si>
    <t>Ft/ha</t>
  </si>
  <si>
    <t>Összes gép üzemeltetési költsége</t>
  </si>
  <si>
    <t xml:space="preserve">                az összesből az erőgépek aránya</t>
  </si>
  <si>
    <t>Összes gép üzem. költsége/nettó árbevétel</t>
  </si>
  <si>
    <t>Ft/E Ft</t>
  </si>
  <si>
    <t>Erő- és munkag.üz. költs.ből: üzemanyag</t>
  </si>
  <si>
    <t>Erőgépek.üz. költs.ből: üzemanyag</t>
  </si>
  <si>
    <t>Erőgépek üz.ag. kölsége/nettó árbevétel</t>
  </si>
  <si>
    <t>A gazdaság összes energia költs./nettó árbevétel</t>
  </si>
  <si>
    <r>
      <t>Energia-felhasználás</t>
    </r>
    <r>
      <rPr>
        <b/>
        <i/>
        <sz val="9"/>
        <rFont val="Times New Roman"/>
        <family val="1"/>
        <charset val="238"/>
      </rPr>
      <t>:</t>
    </r>
    <r>
      <rPr>
        <sz val="9"/>
        <rFont val="Times New Roman"/>
        <family val="1"/>
        <charset val="238"/>
      </rPr>
      <t xml:space="preserve"> összesen</t>
    </r>
  </si>
  <si>
    <t>kgOE/ha</t>
  </si>
  <si>
    <t xml:space="preserve">     ebből: hajtóanyag</t>
  </si>
  <si>
    <t xml:space="preserve">                hőenergia</t>
  </si>
  <si>
    <t xml:space="preserve">                villamosenergia</t>
  </si>
  <si>
    <t>Összes energia költség</t>
  </si>
  <si>
    <t xml:space="preserve">     ebből:  hajtóag</t>
  </si>
  <si>
    <t xml:space="preserve">    összes energia költség</t>
  </si>
  <si>
    <t>millióFt/fő</t>
  </si>
  <si>
    <t>Az energiahordozók ára átlagosan</t>
  </si>
  <si>
    <t>Ft/kgOE</t>
  </si>
  <si>
    <t xml:space="preserve">     ebből:  hajtóanyag</t>
  </si>
  <si>
    <t>Megjegyzések:  OE = olajegyenérték. A gépüzemeltetési költség és az energiafelhasználás a gazdaságok minden tevékenységére vonatkozik.</t>
  </si>
  <si>
    <t>9. táblázat</t>
  </si>
  <si>
    <t>Erőgép és kW teljesítmény- csoport</t>
  </si>
  <si>
    <t>Átl. mot. telj. kW</t>
  </si>
  <si>
    <t>Hajtóanyag felh.</t>
  </si>
  <si>
    <t>Kenőanyag felh.</t>
  </si>
  <si>
    <t>Költségelemek a közvetlen költség %-ában (%)</t>
  </si>
  <si>
    <t>kg/100 kWh</t>
  </si>
  <si>
    <t>kg/nha</t>
  </si>
  <si>
    <t>a hajtó- anyag  %-ában</t>
  </si>
  <si>
    <t>hajtó- és kenő-anyag</t>
  </si>
  <si>
    <t>munka-bér és szoc.adó</t>
  </si>
  <si>
    <t>érték-csök-kenés</t>
  </si>
  <si>
    <t xml:space="preserve">egyéb költség </t>
  </si>
  <si>
    <t>Traktorok</t>
  </si>
  <si>
    <t xml:space="preserve">  21-  40 kW </t>
  </si>
  <si>
    <t xml:space="preserve">  41-  75 kW </t>
  </si>
  <si>
    <t xml:space="preserve">  76-100 kW </t>
  </si>
  <si>
    <t xml:space="preserve">101-150 kW </t>
  </si>
  <si>
    <t xml:space="preserve">151-200 kW </t>
  </si>
  <si>
    <t xml:space="preserve">201-250 kW </t>
  </si>
  <si>
    <t xml:space="preserve">251-300 kW </t>
  </si>
  <si>
    <t>Arató-cséplő gépek</t>
  </si>
  <si>
    <t xml:space="preserve">301-350 kW </t>
  </si>
  <si>
    <t xml:space="preserve">351-400 kW </t>
  </si>
  <si>
    <t>Magajáró rakodók</t>
  </si>
  <si>
    <t>Magajáró betakarítók</t>
  </si>
  <si>
    <t>kW</t>
  </si>
  <si>
    <t>7. ábra</t>
  </si>
  <si>
    <t>Forrás: Mezőgazdasági Technika 2016. 1. szám 39-43. oldalak.</t>
  </si>
  <si>
    <t xml:space="preserve">50 kW </t>
  </si>
  <si>
    <t>70 kW</t>
  </si>
  <si>
    <t>125 kW</t>
  </si>
  <si>
    <t>175 kW</t>
  </si>
  <si>
    <t>8. ábra</t>
  </si>
  <si>
    <t>Erőgépek kW motorteljesítmény szerinti Ft/kWh közvetlen üzemeltetési költsége  2016 évi árszinten</t>
  </si>
  <si>
    <t>Forrás: Mezőgazdasági Technika 2016. 1. szám 39-43.oldalak.</t>
  </si>
  <si>
    <t xml:space="preserve"> A különböző kW teljesítményű traktorokkal végzett középmélyszántás Ft/ha önköltsége a tábla ha méretétől függően (2016. évi árszinten)</t>
  </si>
  <si>
    <t>karban-tartás és javítás</t>
  </si>
  <si>
    <t>Erőgépek átlagos hajtó- és kenőanyagfelhasználása, valamint a közvetlen kölség megoszlása</t>
  </si>
  <si>
    <t xml:space="preserve">Bázisgazda-ságok átlaga 2001-2014 </t>
  </si>
  <si>
    <t>Forrás: Mezőgazdasági Technika 2018. 5. szám 39-43. oldalak.</t>
  </si>
  <si>
    <t>Az erőgépek Ft/kWh közvetlen üzemeltetési költsége kW motorteljesítmény szerint,  (2016. évi árszinten)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</si>
</sst>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0.0000"/>
    <numFmt numFmtId="167" formatCode="0.000"/>
  </numFmts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008000"/>
      <name val="Arial"/>
      <family val="2"/>
      <charset val="238"/>
    </font>
    <font>
      <b/>
      <sz val="8"/>
      <color rgb="FF008000"/>
      <name val="Arial"/>
      <family val="2"/>
      <charset val="238"/>
    </font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8"/>
      <color indexed="8"/>
      <name val="Tahoma"/>
      <family val="2"/>
      <charset val="238"/>
    </font>
    <font>
      <sz val="9"/>
      <color indexed="8"/>
      <name val="Segoe UI"/>
      <family val="2"/>
      <charset val="238"/>
    </font>
    <font>
      <b/>
      <sz val="9"/>
      <color rgb="FF057396"/>
      <name val="Times New Roman"/>
      <family val="1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9"/>
      <color rgb="FF008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9"/>
      <color rgb="FF008000"/>
      <name val="Times New Roman"/>
      <family val="1"/>
      <charset val="238"/>
    </font>
    <font>
      <b/>
      <sz val="8"/>
      <color rgb="FF0000FF"/>
      <name val="Arial"/>
      <family val="2"/>
      <charset val="238"/>
    </font>
    <font>
      <sz val="8"/>
      <color indexed="17"/>
      <name val="Tahoma"/>
      <family val="2"/>
      <charset val="238"/>
    </font>
    <font>
      <sz val="9"/>
      <name val="Times New Roman"/>
      <family val="1"/>
    </font>
    <font>
      <b/>
      <i/>
      <sz val="9"/>
      <name val="Times New Roman"/>
      <family val="1"/>
      <charset val="238"/>
    </font>
    <font>
      <sz val="10"/>
      <name val="Times New Roman"/>
      <family val="1"/>
    </font>
    <font>
      <sz val="10"/>
      <name val="Times New Roman CE"/>
      <charset val="238"/>
    </font>
    <font>
      <sz val="9.5"/>
      <name val="Times New Roman CE"/>
      <charset val="238"/>
    </font>
    <font>
      <b/>
      <sz val="10"/>
      <name val="Times New Roman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4" fillId="0" borderId="0" applyNumberFormat="0" applyFill="0" applyBorder="0" applyAlignment="0" applyProtection="0"/>
    <xf numFmtId="0" fontId="20" fillId="0" borderId="0"/>
    <xf numFmtId="0" fontId="21" fillId="0" borderId="0"/>
    <xf numFmtId="0" fontId="1" fillId="0" borderId="0"/>
  </cellStyleXfs>
  <cellXfs count="60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164" fontId="4" fillId="0" borderId="0" xfId="0" applyNumberFormat="1" applyFont="1" applyFill="1"/>
    <xf numFmtId="164" fontId="3" fillId="0" borderId="0" xfId="0" applyNumberFormat="1" applyFont="1" applyFill="1"/>
    <xf numFmtId="0" fontId="2" fillId="0" borderId="0" xfId="0" applyFont="1" applyFill="1" applyAlignment="1">
      <alignment horizontal="left"/>
    </xf>
    <xf numFmtId="164" fontId="5" fillId="0" borderId="0" xfId="0" applyNumberFormat="1" applyFont="1" applyFill="1"/>
    <xf numFmtId="164" fontId="2" fillId="0" borderId="0" xfId="0" applyNumberFormat="1" applyFont="1" applyFill="1"/>
    <xf numFmtId="164" fontId="6" fillId="0" borderId="0" xfId="0" applyNumberFormat="1" applyFont="1" applyFill="1" applyAlignment="1">
      <alignment horizontal="right"/>
    </xf>
    <xf numFmtId="0" fontId="3" fillId="0" borderId="0" xfId="2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left"/>
    </xf>
    <xf numFmtId="0" fontId="10" fillId="0" borderId="0" xfId="0" applyFont="1"/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0" fillId="0" borderId="0" xfId="0" applyFont="1" applyBorder="1"/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top" wrapText="1"/>
    </xf>
    <xf numFmtId="164" fontId="11" fillId="2" borderId="6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top" wrapText="1"/>
    </xf>
    <xf numFmtId="164" fontId="11" fillId="2" borderId="0" xfId="1" applyNumberFormat="1" applyFont="1" applyFill="1" applyBorder="1" applyAlignment="1">
      <alignment vertical="center"/>
    </xf>
    <xf numFmtId="0" fontId="10" fillId="0" borderId="0" xfId="0" applyFont="1" applyFill="1"/>
    <xf numFmtId="0" fontId="13" fillId="0" borderId="0" xfId="0" applyFont="1"/>
    <xf numFmtId="0" fontId="10" fillId="0" borderId="5" xfId="0" applyFont="1" applyBorder="1" applyAlignment="1">
      <alignment horizontal="right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14" xfId="0" applyFont="1" applyBorder="1"/>
    <xf numFmtId="3" fontId="11" fillId="2" borderId="15" xfId="0" applyNumberFormat="1" applyFont="1" applyFill="1" applyBorder="1" applyAlignment="1">
      <alignment horizontal="left" vertical="center"/>
    </xf>
    <xf numFmtId="3" fontId="11" fillId="2" borderId="16" xfId="0" applyNumberFormat="1" applyFont="1" applyFill="1" applyBorder="1" applyAlignment="1">
      <alignment horizontal="right" vertical="center"/>
    </xf>
    <xf numFmtId="3" fontId="11" fillId="2" borderId="17" xfId="0" applyNumberFormat="1" applyFont="1" applyFill="1" applyBorder="1" applyAlignment="1">
      <alignment horizontal="right" vertical="center"/>
    </xf>
    <xf numFmtId="3" fontId="11" fillId="2" borderId="18" xfId="0" applyNumberFormat="1" applyFont="1" applyFill="1" applyBorder="1" applyAlignment="1">
      <alignment horizontal="right" vertical="center"/>
    </xf>
    <xf numFmtId="2" fontId="10" fillId="0" borderId="19" xfId="0" applyNumberFormat="1" applyFont="1" applyBorder="1"/>
    <xf numFmtId="2" fontId="10" fillId="0" borderId="17" xfId="0" applyNumberFormat="1" applyFont="1" applyBorder="1"/>
    <xf numFmtId="2" fontId="10" fillId="0" borderId="18" xfId="0" applyNumberFormat="1" applyFont="1" applyBorder="1"/>
    <xf numFmtId="2" fontId="10" fillId="0" borderId="0" xfId="0" applyNumberFormat="1" applyFont="1"/>
    <xf numFmtId="3" fontId="11" fillId="2" borderId="15" xfId="0" applyNumberFormat="1" applyFont="1" applyFill="1" applyBorder="1" applyAlignment="1">
      <alignment horizontal="left" vertical="center" wrapText="1"/>
    </xf>
    <xf numFmtId="3" fontId="11" fillId="2" borderId="16" xfId="0" applyNumberFormat="1" applyFont="1" applyFill="1" applyBorder="1" applyAlignment="1">
      <alignment horizontal="right" vertical="center" wrapText="1"/>
    </xf>
    <xf numFmtId="3" fontId="11" fillId="2" borderId="17" xfId="0" applyNumberFormat="1" applyFont="1" applyFill="1" applyBorder="1" applyAlignment="1">
      <alignment horizontal="right" vertical="center" wrapText="1"/>
    </xf>
    <xf numFmtId="3" fontId="11" fillId="2" borderId="18" xfId="0" applyNumberFormat="1" applyFont="1" applyFill="1" applyBorder="1" applyAlignment="1">
      <alignment horizontal="right" vertical="center" wrapText="1"/>
    </xf>
    <xf numFmtId="3" fontId="11" fillId="2" borderId="20" xfId="0" applyNumberFormat="1" applyFont="1" applyFill="1" applyBorder="1" applyAlignment="1">
      <alignment horizontal="left" vertical="center" wrapText="1"/>
    </xf>
    <xf numFmtId="3" fontId="11" fillId="2" borderId="21" xfId="0" applyNumberFormat="1" applyFont="1" applyFill="1" applyBorder="1" applyAlignment="1">
      <alignment horizontal="right" vertical="center" wrapText="1"/>
    </xf>
    <xf numFmtId="3" fontId="11" fillId="2" borderId="22" xfId="0" applyNumberFormat="1" applyFont="1" applyFill="1" applyBorder="1" applyAlignment="1">
      <alignment horizontal="right" vertical="center" wrapText="1"/>
    </xf>
    <xf numFmtId="2" fontId="10" fillId="0" borderId="23" xfId="0" applyNumberFormat="1" applyFont="1" applyBorder="1"/>
    <xf numFmtId="2" fontId="10" fillId="0" borderId="24" xfId="0" applyNumberFormat="1" applyFont="1" applyBorder="1"/>
    <xf numFmtId="2" fontId="10" fillId="0" borderId="22" xfId="0" applyNumberFormat="1" applyFont="1" applyBorder="1"/>
    <xf numFmtId="0" fontId="9" fillId="2" borderId="25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center" vertical="center"/>
    </xf>
    <xf numFmtId="0" fontId="10" fillId="0" borderId="26" xfId="0" applyFont="1" applyBorder="1"/>
    <xf numFmtId="0" fontId="10" fillId="0" borderId="27" xfId="0" applyFont="1" applyBorder="1"/>
    <xf numFmtId="2" fontId="10" fillId="0" borderId="28" xfId="0" applyNumberFormat="1" applyFont="1" applyBorder="1"/>
    <xf numFmtId="3" fontId="11" fillId="2" borderId="29" xfId="0" applyNumberFormat="1" applyFont="1" applyFill="1" applyBorder="1" applyAlignment="1">
      <alignment horizontal="left" vertical="center" wrapText="1"/>
    </xf>
    <xf numFmtId="3" fontId="11" fillId="2" borderId="30" xfId="0" applyNumberFormat="1" applyFont="1" applyFill="1" applyBorder="1" applyAlignment="1">
      <alignment horizontal="right" vertical="center" wrapText="1"/>
    </xf>
    <xf numFmtId="3" fontId="11" fillId="2" borderId="31" xfId="0" applyNumberFormat="1" applyFont="1" applyFill="1" applyBorder="1" applyAlignment="1">
      <alignment horizontal="right" vertical="center" wrapText="1"/>
    </xf>
    <xf numFmtId="3" fontId="11" fillId="2" borderId="32" xfId="0" applyNumberFormat="1" applyFont="1" applyFill="1" applyBorder="1" applyAlignment="1">
      <alignment horizontal="right" vertical="center" wrapText="1"/>
    </xf>
    <xf numFmtId="2" fontId="10" fillId="0" borderId="33" xfId="0" applyNumberFormat="1" applyFont="1" applyBorder="1"/>
    <xf numFmtId="2" fontId="10" fillId="0" borderId="31" xfId="0" applyNumberFormat="1" applyFont="1" applyBorder="1"/>
    <xf numFmtId="2" fontId="10" fillId="0" borderId="32" xfId="0" applyNumberFormat="1" applyFont="1" applyBorder="1"/>
    <xf numFmtId="0" fontId="15" fillId="0" borderId="0" xfId="3" applyFont="1"/>
    <xf numFmtId="0" fontId="1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6" fillId="0" borderId="0" xfId="0" applyFont="1" applyFill="1" applyBorder="1"/>
    <xf numFmtId="0" fontId="6" fillId="0" borderId="0" xfId="0" applyFont="1" applyFill="1"/>
    <xf numFmtId="0" fontId="6" fillId="0" borderId="3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wrapText="1"/>
    </xf>
    <xf numFmtId="3" fontId="4" fillId="0" borderId="0" xfId="0" applyNumberFormat="1" applyFont="1" applyFill="1"/>
    <xf numFmtId="3" fontId="6" fillId="0" borderId="0" xfId="0" applyNumberFormat="1" applyFont="1" applyFill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/>
    <xf numFmtId="166" fontId="10" fillId="0" borderId="0" xfId="0" applyNumberFormat="1" applyFont="1"/>
    <xf numFmtId="3" fontId="10" fillId="0" borderId="3" xfId="0" applyNumberFormat="1" applyFont="1" applyBorder="1" applyAlignment="1">
      <alignment horizontal="left" indent="1"/>
    </xf>
    <xf numFmtId="3" fontId="13" fillId="0" borderId="3" xfId="0" applyNumberFormat="1" applyFont="1" applyBorder="1" applyAlignment="1">
      <alignment horizontal="left" indent="1"/>
    </xf>
    <xf numFmtId="3" fontId="10" fillId="0" borderId="0" xfId="0" applyNumberFormat="1" applyFont="1" applyBorder="1" applyAlignment="1"/>
    <xf numFmtId="3" fontId="19" fillId="2" borderId="0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center" vertical="center" wrapText="1"/>
    </xf>
    <xf numFmtId="3" fontId="11" fillId="2" borderId="35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 wrapText="1"/>
    </xf>
    <xf numFmtId="3" fontId="11" fillId="2" borderId="34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1" fillId="2" borderId="13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/>
    <xf numFmtId="3" fontId="11" fillId="2" borderId="19" xfId="0" applyNumberFormat="1" applyFont="1" applyFill="1" applyBorder="1"/>
    <xf numFmtId="3" fontId="11" fillId="2" borderId="17" xfId="0" applyNumberFormat="1" applyFont="1" applyFill="1" applyBorder="1"/>
    <xf numFmtId="3" fontId="11" fillId="2" borderId="18" xfId="0" applyNumberFormat="1" applyFont="1" applyFill="1" applyBorder="1"/>
    <xf numFmtId="3" fontId="11" fillId="2" borderId="36" xfId="0" applyNumberFormat="1" applyFont="1" applyFill="1" applyBorder="1" applyAlignment="1">
      <alignment horizontal="right"/>
    </xf>
    <xf numFmtId="4" fontId="11" fillId="2" borderId="37" xfId="0" applyNumberFormat="1" applyFont="1" applyFill="1" applyBorder="1"/>
    <xf numFmtId="4" fontId="11" fillId="2" borderId="38" xfId="0" applyNumberFormat="1" applyFont="1" applyFill="1" applyBorder="1"/>
    <xf numFmtId="4" fontId="11" fillId="2" borderId="39" xfId="0" applyNumberFormat="1" applyFont="1" applyFill="1" applyBorder="1"/>
    <xf numFmtId="4" fontId="11" fillId="2" borderId="40" xfId="0" applyNumberFormat="1" applyFont="1" applyFill="1" applyBorder="1"/>
    <xf numFmtId="3" fontId="11" fillId="2" borderId="15" xfId="0" applyNumberFormat="1" applyFont="1" applyFill="1" applyBorder="1" applyAlignment="1">
      <alignment horizontal="left" indent="1"/>
    </xf>
    <xf numFmtId="3" fontId="9" fillId="2" borderId="15" xfId="0" applyNumberFormat="1" applyFont="1" applyFill="1" applyBorder="1"/>
    <xf numFmtId="3" fontId="11" fillId="2" borderId="41" xfId="0" applyNumberFormat="1" applyFont="1" applyFill="1" applyBorder="1" applyAlignment="1">
      <alignment horizontal="left" indent="1"/>
    </xf>
    <xf numFmtId="3" fontId="11" fillId="2" borderId="37" xfId="0" applyNumberFormat="1" applyFont="1" applyFill="1" applyBorder="1"/>
    <xf numFmtId="3" fontId="11" fillId="2" borderId="38" xfId="0" applyNumberFormat="1" applyFont="1" applyFill="1" applyBorder="1"/>
    <xf numFmtId="3" fontId="11" fillId="2" borderId="39" xfId="0" applyNumberFormat="1" applyFont="1" applyFill="1" applyBorder="1"/>
    <xf numFmtId="3" fontId="11" fillId="2" borderId="41" xfId="0" applyNumberFormat="1" applyFont="1" applyFill="1" applyBorder="1"/>
    <xf numFmtId="3" fontId="10" fillId="0" borderId="25" xfId="0" applyNumberFormat="1" applyFont="1" applyFill="1" applyBorder="1" applyAlignment="1">
      <alignment horizontal="left"/>
    </xf>
    <xf numFmtId="3" fontId="11" fillId="2" borderId="26" xfId="0" applyNumberFormat="1" applyFont="1" applyFill="1" applyBorder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7" xfId="0" applyNumberFormat="1" applyFont="1" applyFill="1" applyBorder="1" applyAlignment="1">
      <alignment horizontal="right" vertical="center" wrapText="1"/>
    </xf>
    <xf numFmtId="4" fontId="11" fillId="2" borderId="42" xfId="0" applyNumberFormat="1" applyFont="1" applyFill="1" applyBorder="1" applyAlignment="1">
      <alignment horizontal="right" vertical="center" wrapText="1"/>
    </xf>
    <xf numFmtId="4" fontId="11" fillId="2" borderId="15" xfId="0" applyNumberFormat="1" applyFont="1" applyFill="1" applyBorder="1" applyAlignment="1">
      <alignment horizontal="right" vertical="center" wrapText="1"/>
    </xf>
    <xf numFmtId="3" fontId="10" fillId="0" borderId="43" xfId="0" applyNumberFormat="1" applyFont="1" applyFill="1" applyBorder="1" applyAlignment="1">
      <alignment horizontal="left"/>
    </xf>
    <xf numFmtId="4" fontId="11" fillId="2" borderId="33" xfId="0" applyNumberFormat="1" applyFont="1" applyFill="1" applyBorder="1" applyAlignment="1">
      <alignment horizontal="right" vertical="center" wrapText="1"/>
    </xf>
    <xf numFmtId="4" fontId="11" fillId="2" borderId="31" xfId="0" applyNumberFormat="1" applyFont="1" applyFill="1" applyBorder="1" applyAlignment="1">
      <alignment horizontal="right" vertical="center" wrapText="1"/>
    </xf>
    <xf numFmtId="4" fontId="11" fillId="2" borderId="44" xfId="0" applyNumberFormat="1" applyFont="1" applyFill="1" applyBorder="1" applyAlignment="1">
      <alignment horizontal="right" vertical="center" wrapText="1"/>
    </xf>
    <xf numFmtId="4" fontId="11" fillId="2" borderId="29" xfId="0" applyNumberFormat="1" applyFont="1" applyFill="1" applyBorder="1" applyAlignment="1">
      <alignment horizontal="right" vertical="center" wrapText="1"/>
    </xf>
    <xf numFmtId="3" fontId="10" fillId="0" borderId="3" xfId="0" applyNumberFormat="1" applyFont="1" applyBorder="1"/>
    <xf numFmtId="3" fontId="11" fillId="0" borderId="19" xfId="0" applyNumberFormat="1" applyFont="1" applyBorder="1"/>
    <xf numFmtId="3" fontId="11" fillId="0" borderId="17" xfId="0" applyNumberFormat="1" applyFont="1" applyBorder="1"/>
    <xf numFmtId="3" fontId="11" fillId="0" borderId="18" xfId="0" applyNumberFormat="1" applyFont="1" applyBorder="1"/>
    <xf numFmtId="3" fontId="11" fillId="0" borderId="28" xfId="0" applyNumberFormat="1" applyFont="1" applyBorder="1"/>
    <xf numFmtId="4" fontId="11" fillId="0" borderId="37" xfId="0" applyNumberFormat="1" applyFont="1" applyBorder="1"/>
    <xf numFmtId="4" fontId="11" fillId="0" borderId="38" xfId="0" applyNumberFormat="1" applyFont="1" applyBorder="1"/>
    <xf numFmtId="4" fontId="11" fillId="0" borderId="39" xfId="0" applyNumberFormat="1" applyFont="1" applyBorder="1"/>
    <xf numFmtId="4" fontId="11" fillId="0" borderId="40" xfId="0" applyNumberFormat="1" applyFont="1" applyBorder="1"/>
    <xf numFmtId="3" fontId="9" fillId="0" borderId="19" xfId="0" applyNumberFormat="1" applyFont="1" applyBorder="1"/>
    <xf numFmtId="3" fontId="9" fillId="0" borderId="17" xfId="0" applyNumberFormat="1" applyFont="1" applyBorder="1"/>
    <xf numFmtId="3" fontId="9" fillId="0" borderId="18" xfId="0" applyNumberFormat="1" applyFont="1" applyBorder="1"/>
    <xf numFmtId="3" fontId="9" fillId="0" borderId="28" xfId="0" applyNumberFormat="1" applyFont="1" applyBorder="1"/>
    <xf numFmtId="3" fontId="10" fillId="0" borderId="27" xfId="0" applyNumberFormat="1" applyFont="1" applyBorder="1"/>
    <xf numFmtId="2" fontId="13" fillId="0" borderId="19" xfId="0" applyNumberFormat="1" applyFont="1" applyBorder="1"/>
    <xf numFmtId="2" fontId="13" fillId="0" borderId="17" xfId="0" applyNumberFormat="1" applyFont="1" applyBorder="1"/>
    <xf numFmtId="2" fontId="13" fillId="0" borderId="18" xfId="0" applyNumberFormat="1" applyFont="1" applyBorder="1"/>
    <xf numFmtId="2" fontId="13" fillId="0" borderId="28" xfId="0" applyNumberFormat="1" applyFont="1" applyBorder="1"/>
    <xf numFmtId="2" fontId="10" fillId="0" borderId="51" xfId="0" applyNumberFormat="1" applyFont="1" applyBorder="1"/>
    <xf numFmtId="3" fontId="10" fillId="0" borderId="0" xfId="0" applyNumberFormat="1" applyFont="1" applyBorder="1"/>
    <xf numFmtId="3" fontId="9" fillId="2" borderId="15" xfId="0" applyNumberFormat="1" applyFont="1" applyFill="1" applyBorder="1" applyAlignment="1">
      <alignment horizontal="left" indent="1"/>
    </xf>
    <xf numFmtId="3" fontId="9" fillId="2" borderId="19" xfId="0" applyNumberFormat="1" applyFont="1" applyFill="1" applyBorder="1"/>
    <xf numFmtId="3" fontId="9" fillId="2" borderId="17" xfId="0" applyNumberFormat="1" applyFont="1" applyFill="1" applyBorder="1"/>
    <xf numFmtId="3" fontId="9" fillId="2" borderId="18" xfId="0" applyNumberFormat="1" applyFont="1" applyFill="1" applyBorder="1"/>
    <xf numFmtId="4" fontId="9" fillId="2" borderId="19" xfId="0" applyNumberFormat="1" applyFont="1" applyFill="1" applyBorder="1" applyAlignment="1">
      <alignment horizontal="right" vertical="center" wrapText="1"/>
    </xf>
    <xf numFmtId="4" fontId="9" fillId="2" borderId="17" xfId="0" applyNumberFormat="1" applyFont="1" applyFill="1" applyBorder="1" applyAlignment="1">
      <alignment horizontal="right" vertical="center" wrapText="1"/>
    </xf>
    <xf numFmtId="4" fontId="9" fillId="2" borderId="42" xfId="0" applyNumberFormat="1" applyFont="1" applyFill="1" applyBorder="1" applyAlignment="1">
      <alignment horizontal="right" vertical="center" wrapText="1"/>
    </xf>
    <xf numFmtId="4" fontId="9" fillId="2" borderId="15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3" fontId="11" fillId="2" borderId="45" xfId="0" applyNumberFormat="1" applyFont="1" applyFill="1" applyBorder="1"/>
    <xf numFmtId="3" fontId="11" fillId="0" borderId="46" xfId="0" applyNumberFormat="1" applyFont="1" applyBorder="1"/>
    <xf numFmtId="3" fontId="11" fillId="2" borderId="46" xfId="0" applyNumberFormat="1" applyFont="1" applyFill="1" applyBorder="1"/>
    <xf numFmtId="3" fontId="11" fillId="0" borderId="47" xfId="0" applyNumberFormat="1" applyFont="1" applyBorder="1"/>
    <xf numFmtId="3" fontId="10" fillId="0" borderId="45" xfId="0" applyNumberFormat="1" applyFont="1" applyBorder="1"/>
    <xf numFmtId="3" fontId="10" fillId="0" borderId="46" xfId="0" applyNumberFormat="1" applyFont="1" applyBorder="1"/>
    <xf numFmtId="165" fontId="10" fillId="0" borderId="47" xfId="0" applyNumberFormat="1" applyFont="1" applyBorder="1"/>
    <xf numFmtId="3" fontId="11" fillId="2" borderId="3" xfId="0" applyNumberFormat="1" applyFont="1" applyFill="1" applyBorder="1" applyAlignment="1">
      <alignment horizontal="left" vertical="center"/>
    </xf>
    <xf numFmtId="3" fontId="10" fillId="0" borderId="19" xfId="0" applyNumberFormat="1" applyFont="1" applyBorder="1"/>
    <xf numFmtId="3" fontId="10" fillId="0" borderId="17" xfId="0" applyNumberFormat="1" applyFont="1" applyBorder="1"/>
    <xf numFmtId="165" fontId="10" fillId="0" borderId="18" xfId="0" applyNumberFormat="1" applyFont="1" applyBorder="1"/>
    <xf numFmtId="0" fontId="11" fillId="0" borderId="17" xfId="0" applyFont="1" applyBorder="1"/>
    <xf numFmtId="4" fontId="10" fillId="0" borderId="19" xfId="0" applyNumberFormat="1" applyFont="1" applyBorder="1"/>
    <xf numFmtId="4" fontId="10" fillId="0" borderId="17" xfId="0" applyNumberFormat="1" applyFont="1" applyBorder="1"/>
    <xf numFmtId="3" fontId="11" fillId="2" borderId="43" xfId="0" applyNumberFormat="1" applyFont="1" applyFill="1" applyBorder="1" applyAlignment="1">
      <alignment horizontal="left" vertical="center"/>
    </xf>
    <xf numFmtId="4" fontId="10" fillId="0" borderId="33" xfId="0" applyNumberFormat="1" applyFont="1" applyBorder="1"/>
    <xf numFmtId="4" fontId="10" fillId="0" borderId="31" xfId="0" applyNumberFormat="1" applyFont="1" applyBorder="1"/>
    <xf numFmtId="165" fontId="10" fillId="0" borderId="32" xfId="0" applyNumberFormat="1" applyFont="1" applyBorder="1"/>
    <xf numFmtId="3" fontId="11" fillId="2" borderId="25" xfId="0" applyNumberFormat="1" applyFont="1" applyFill="1" applyBorder="1" applyAlignment="1">
      <alignment horizontal="left" vertical="center"/>
    </xf>
    <xf numFmtId="3" fontId="11" fillId="2" borderId="48" xfId="0" applyNumberFormat="1" applyFont="1" applyFill="1" applyBorder="1"/>
    <xf numFmtId="3" fontId="11" fillId="0" borderId="49" xfId="0" applyNumberFormat="1" applyFont="1" applyBorder="1"/>
    <xf numFmtId="0" fontId="11" fillId="0" borderId="49" xfId="0" applyFont="1" applyBorder="1"/>
    <xf numFmtId="3" fontId="11" fillId="2" borderId="49" xfId="0" applyNumberFormat="1" applyFont="1" applyFill="1" applyBorder="1"/>
    <xf numFmtId="3" fontId="11" fillId="0" borderId="50" xfId="0" applyNumberFormat="1" applyFont="1" applyBorder="1"/>
    <xf numFmtId="3" fontId="10" fillId="0" borderId="52" xfId="0" applyNumberFormat="1" applyFont="1" applyBorder="1"/>
    <xf numFmtId="3" fontId="10" fillId="0" borderId="49" xfId="0" applyNumberFormat="1" applyFont="1" applyBorder="1"/>
    <xf numFmtId="165" fontId="10" fillId="0" borderId="50" xfId="0" applyNumberFormat="1" applyFont="1" applyBorder="1"/>
    <xf numFmtId="3" fontId="10" fillId="0" borderId="16" xfId="0" applyNumberFormat="1" applyFont="1" applyBorder="1"/>
    <xf numFmtId="165" fontId="10" fillId="0" borderId="28" xfId="0" applyNumberFormat="1" applyFont="1" applyBorder="1"/>
    <xf numFmtId="3" fontId="11" fillId="2" borderId="3" xfId="0" applyNumberFormat="1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0" xfId="4" applyFont="1" applyFill="1"/>
    <xf numFmtId="0" fontId="11" fillId="0" borderId="0" xfId="4" applyFont="1" applyFill="1" applyBorder="1" applyAlignment="1">
      <alignment horizontal="left" wrapText="1"/>
    </xf>
    <xf numFmtId="3" fontId="11" fillId="0" borderId="0" xfId="5" applyNumberFormat="1" applyFont="1" applyFill="1" applyBorder="1" applyAlignment="1">
      <alignment horizontal="right"/>
    </xf>
    <xf numFmtId="0" fontId="11" fillId="0" borderId="0" xfId="4" applyFont="1" applyFill="1" applyBorder="1" applyAlignment="1">
      <alignment horizontal="left" wrapText="1" indent="1"/>
    </xf>
    <xf numFmtId="3" fontId="22" fillId="0" borderId="0" xfId="5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wrapText="1"/>
    </xf>
    <xf numFmtId="3" fontId="10" fillId="0" borderId="0" xfId="0" applyNumberFormat="1" applyFont="1" applyFill="1"/>
    <xf numFmtId="3" fontId="22" fillId="0" borderId="0" xfId="0" applyNumberFormat="1" applyFont="1" applyFill="1"/>
    <xf numFmtId="1" fontId="10" fillId="0" borderId="0" xfId="0" applyNumberFormat="1" applyFont="1" applyFill="1"/>
    <xf numFmtId="1" fontId="10" fillId="0" borderId="0" xfId="0" applyNumberFormat="1" applyFont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Border="1"/>
    <xf numFmtId="3" fontId="11" fillId="2" borderId="55" xfId="0" applyNumberFormat="1" applyFont="1" applyFill="1" applyBorder="1" applyAlignment="1">
      <alignment horizontal="left" vertical="center"/>
    </xf>
    <xf numFmtId="165" fontId="10" fillId="0" borderId="22" xfId="0" applyNumberFormat="1" applyFont="1" applyBorder="1"/>
    <xf numFmtId="3" fontId="10" fillId="0" borderId="26" xfId="0" applyNumberFormat="1" applyFont="1" applyBorder="1"/>
    <xf numFmtId="4" fontId="10" fillId="0" borderId="16" xfId="0" applyNumberFormat="1" applyFont="1" applyBorder="1"/>
    <xf numFmtId="4" fontId="10" fillId="0" borderId="30" xfId="0" applyNumberFormat="1" applyFont="1" applyBorder="1"/>
    <xf numFmtId="0" fontId="9" fillId="0" borderId="0" xfId="0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/>
    <xf numFmtId="165" fontId="11" fillId="0" borderId="0" xfId="0" applyNumberFormat="1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3" xfId="0" applyFont="1" applyFill="1" applyBorder="1"/>
    <xf numFmtId="164" fontId="11" fillId="0" borderId="19" xfId="0" applyNumberFormat="1" applyFont="1" applyFill="1" applyBorder="1"/>
    <xf numFmtId="164" fontId="11" fillId="0" borderId="17" xfId="0" applyNumberFormat="1" applyFont="1" applyFill="1" applyBorder="1"/>
    <xf numFmtId="0" fontId="11" fillId="0" borderId="18" xfId="0" applyFont="1" applyFill="1" applyBorder="1"/>
    <xf numFmtId="164" fontId="11" fillId="0" borderId="16" xfId="0" applyNumberFormat="1" applyFont="1" applyFill="1" applyBorder="1"/>
    <xf numFmtId="164" fontId="11" fillId="0" borderId="18" xfId="0" applyNumberFormat="1" applyFont="1" applyFill="1" applyBorder="1"/>
    <xf numFmtId="165" fontId="11" fillId="0" borderId="18" xfId="0" applyNumberFormat="1" applyFont="1" applyFill="1" applyBorder="1"/>
    <xf numFmtId="0" fontId="11" fillId="0" borderId="55" xfId="0" applyFont="1" applyFill="1" applyBorder="1"/>
    <xf numFmtId="164" fontId="11" fillId="0" borderId="23" xfId="0" applyNumberFormat="1" applyFont="1" applyFill="1" applyBorder="1"/>
    <xf numFmtId="164" fontId="11" fillId="0" borderId="24" xfId="0" applyNumberFormat="1" applyFont="1" applyFill="1" applyBorder="1"/>
    <xf numFmtId="0" fontId="11" fillId="0" borderId="22" xfId="0" applyFont="1" applyFill="1" applyBorder="1"/>
    <xf numFmtId="164" fontId="11" fillId="0" borderId="21" xfId="0" applyNumberFormat="1" applyFont="1" applyFill="1" applyBorder="1"/>
    <xf numFmtId="164" fontId="11" fillId="0" borderId="22" xfId="0" applyNumberFormat="1" applyFont="1" applyFill="1" applyBorder="1"/>
    <xf numFmtId="165" fontId="11" fillId="0" borderId="22" xfId="0" applyNumberFormat="1" applyFont="1" applyFill="1" applyBorder="1"/>
    <xf numFmtId="164" fontId="11" fillId="0" borderId="19" xfId="6" applyNumberFormat="1" applyFont="1" applyFill="1" applyBorder="1"/>
    <xf numFmtId="164" fontId="11" fillId="0" borderId="17" xfId="6" applyNumberFormat="1" applyFont="1" applyFill="1" applyBorder="1"/>
    <xf numFmtId="165" fontId="11" fillId="0" borderId="17" xfId="0" applyNumberFormat="1" applyFont="1" applyFill="1" applyBorder="1"/>
    <xf numFmtId="165" fontId="11" fillId="0" borderId="16" xfId="0" applyNumberFormat="1" applyFont="1" applyFill="1" applyBorder="1"/>
    <xf numFmtId="0" fontId="11" fillId="0" borderId="4" xfId="0" applyFont="1" applyFill="1" applyBorder="1"/>
    <xf numFmtId="164" fontId="11" fillId="0" borderId="56" xfId="6" applyNumberFormat="1" applyFont="1" applyFill="1" applyBorder="1"/>
    <xf numFmtId="164" fontId="11" fillId="0" borderId="57" xfId="6" applyNumberFormat="1" applyFont="1" applyFill="1" applyBorder="1"/>
    <xf numFmtId="165" fontId="11" fillId="0" borderId="57" xfId="0" applyNumberFormat="1" applyFont="1" applyFill="1" applyBorder="1"/>
    <xf numFmtId="165" fontId="11" fillId="0" borderId="58" xfId="0" applyNumberFormat="1" applyFont="1" applyFill="1" applyBorder="1"/>
    <xf numFmtId="165" fontId="11" fillId="0" borderId="59" xfId="0" applyNumberFormat="1" applyFont="1" applyFill="1" applyBorder="1"/>
    <xf numFmtId="164" fontId="11" fillId="0" borderId="59" xfId="0" applyNumberFormat="1" applyFont="1" applyFill="1" applyBorder="1"/>
    <xf numFmtId="0" fontId="10" fillId="0" borderId="6" xfId="0" applyFont="1" applyBorder="1" applyAlignment="1">
      <alignment horizontal="center" vertical="center" wrapText="1"/>
    </xf>
    <xf numFmtId="3" fontId="10" fillId="0" borderId="47" xfId="0" applyNumberFormat="1" applyFont="1" applyBorder="1"/>
    <xf numFmtId="3" fontId="10" fillId="0" borderId="18" xfId="0" applyNumberFormat="1" applyFont="1" applyBorder="1"/>
    <xf numFmtId="4" fontId="10" fillId="0" borderId="18" xfId="0" applyNumberFormat="1" applyFont="1" applyBorder="1"/>
    <xf numFmtId="4" fontId="10" fillId="0" borderId="39" xfId="0" applyNumberFormat="1" applyFont="1" applyBorder="1"/>
    <xf numFmtId="164" fontId="10" fillId="0" borderId="6" xfId="0" applyNumberFormat="1" applyFont="1" applyBorder="1"/>
    <xf numFmtId="164" fontId="10" fillId="0" borderId="0" xfId="0" applyNumberFormat="1" applyFont="1" applyBorder="1"/>
    <xf numFmtId="164" fontId="10" fillId="0" borderId="31" xfId="0" applyNumberFormat="1" applyFont="1" applyBorder="1"/>
    <xf numFmtId="3" fontId="10" fillId="0" borderId="50" xfId="0" applyNumberFormat="1" applyFont="1" applyBorder="1"/>
    <xf numFmtId="4" fontId="10" fillId="0" borderId="32" xfId="0" applyNumberFormat="1" applyFont="1" applyBorder="1"/>
    <xf numFmtId="164" fontId="10" fillId="0" borderId="26" xfId="0" applyNumberFormat="1" applyFont="1" applyBorder="1"/>
    <xf numFmtId="164" fontId="10" fillId="0" borderId="33" xfId="0" applyNumberFormat="1" applyFont="1" applyBorder="1"/>
    <xf numFmtId="164" fontId="10" fillId="0" borderId="48" xfId="0" applyNumberFormat="1" applyFont="1" applyBorder="1"/>
    <xf numFmtId="164" fontId="11" fillId="2" borderId="46" xfId="0" applyNumberFormat="1" applyFont="1" applyFill="1" applyBorder="1"/>
    <xf numFmtId="164" fontId="11" fillId="2" borderId="17" xfId="0" applyNumberFormat="1" applyFont="1" applyFill="1" applyBorder="1"/>
    <xf numFmtId="3" fontId="11" fillId="2" borderId="13" xfId="0" applyNumberFormat="1" applyFont="1" applyFill="1" applyBorder="1" applyAlignment="1">
      <alignment horizontal="left" vertical="center" wrapText="1"/>
    </xf>
    <xf numFmtId="164" fontId="11" fillId="2" borderId="54" xfId="0" applyNumberFormat="1" applyFont="1" applyFill="1" applyBorder="1"/>
    <xf numFmtId="164" fontId="11" fillId="2" borderId="16" xfId="0" applyNumberFormat="1" applyFont="1" applyFill="1" applyBorder="1"/>
    <xf numFmtId="164" fontId="11" fillId="2" borderId="45" xfId="0" applyNumberFormat="1" applyFont="1" applyFill="1" applyBorder="1"/>
    <xf numFmtId="164" fontId="11" fillId="2" borderId="47" xfId="0" applyNumberFormat="1" applyFont="1" applyFill="1" applyBorder="1"/>
    <xf numFmtId="164" fontId="11" fillId="2" borderId="19" xfId="0" applyNumberFormat="1" applyFont="1" applyFill="1" applyBorder="1"/>
    <xf numFmtId="164" fontId="11" fillId="2" borderId="18" xfId="0" applyNumberFormat="1" applyFont="1" applyFill="1" applyBorder="1"/>
    <xf numFmtId="164" fontId="10" fillId="0" borderId="54" xfId="0" applyNumberFormat="1" applyFont="1" applyBorder="1"/>
    <xf numFmtId="164" fontId="10" fillId="0" borderId="16" xfId="0" applyNumberFormat="1" applyFont="1" applyBorder="1"/>
    <xf numFmtId="0" fontId="23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wrapText="1"/>
    </xf>
    <xf numFmtId="165" fontId="23" fillId="0" borderId="0" xfId="0" applyNumberFormat="1" applyFont="1"/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0" fontId="27" fillId="0" borderId="0" xfId="0" applyFont="1"/>
    <xf numFmtId="165" fontId="23" fillId="0" borderId="0" xfId="0" applyNumberFormat="1" applyFont="1" applyAlignment="1">
      <alignment wrapText="1"/>
    </xf>
    <xf numFmtId="2" fontId="27" fillId="0" borderId="0" xfId="0" applyNumberFormat="1" applyFont="1"/>
    <xf numFmtId="0" fontId="26" fillId="0" borderId="0" xfId="3" applyFont="1" applyAlignment="1" applyProtection="1">
      <alignment horizontal="left" vertical="center"/>
    </xf>
    <xf numFmtId="0" fontId="28" fillId="0" borderId="0" xfId="0" applyFont="1" applyAlignment="1">
      <alignment horizontal="left" vertical="center" wrapText="1"/>
    </xf>
    <xf numFmtId="0" fontId="29" fillId="0" borderId="0" xfId="3" applyFont="1" applyAlignment="1" applyProtection="1">
      <alignment horizontal="center" vertical="center" wrapText="1"/>
    </xf>
    <xf numFmtId="0" fontId="28" fillId="0" borderId="0" xfId="0" applyFont="1"/>
    <xf numFmtId="49" fontId="28" fillId="0" borderId="0" xfId="0" applyNumberFormat="1" applyFont="1"/>
    <xf numFmtId="0" fontId="27" fillId="0" borderId="0" xfId="0" applyFont="1" applyAlignment="1">
      <alignment horizontal="left" vertical="center"/>
    </xf>
    <xf numFmtId="165" fontId="23" fillId="0" borderId="0" xfId="0" applyNumberFormat="1" applyFont="1" applyAlignment="1">
      <alignment vertical="center" wrapText="1"/>
    </xf>
    <xf numFmtId="165" fontId="23" fillId="0" borderId="0" xfId="0" applyNumberFormat="1" applyFont="1" applyAlignment="1"/>
    <xf numFmtId="0" fontId="25" fillId="0" borderId="0" xfId="0" applyFont="1" applyFill="1"/>
    <xf numFmtId="0" fontId="24" fillId="0" borderId="0" xfId="0" applyFont="1" applyFill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0" fontId="25" fillId="0" borderId="60" xfId="0" applyFont="1" applyFill="1" applyBorder="1" applyAlignment="1" applyProtection="1">
      <alignment horizontal="center" vertical="center" wrapText="1"/>
      <protection locked="0"/>
    </xf>
    <xf numFmtId="0" fontId="25" fillId="0" borderId="3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49" fontId="25" fillId="0" borderId="15" xfId="0" applyNumberFormat="1" applyFont="1" applyFill="1" applyBorder="1" applyAlignment="1">
      <alignment horizontal="left" vertical="center" wrapText="1"/>
    </xf>
    <xf numFmtId="1" fontId="25" fillId="0" borderId="16" xfId="0" applyNumberFormat="1" applyFont="1" applyFill="1" applyBorder="1"/>
    <xf numFmtId="1" fontId="25" fillId="0" borderId="17" xfId="0" applyNumberFormat="1" applyFont="1" applyFill="1" applyBorder="1"/>
    <xf numFmtId="1" fontId="31" fillId="0" borderId="17" xfId="0" applyNumberFormat="1" applyFont="1" applyFill="1" applyBorder="1"/>
    <xf numFmtId="1" fontId="25" fillId="0" borderId="42" xfId="0" applyNumberFormat="1" applyFont="1" applyFill="1" applyBorder="1"/>
    <xf numFmtId="1" fontId="25" fillId="0" borderId="19" xfId="0" applyNumberFormat="1" applyFont="1" applyFill="1" applyBorder="1"/>
    <xf numFmtId="1" fontId="25" fillId="0" borderId="18" xfId="0" applyNumberFormat="1" applyFont="1" applyFill="1" applyBorder="1"/>
    <xf numFmtId="165" fontId="25" fillId="0" borderId="28" xfId="0" applyNumberFormat="1" applyFont="1" applyFill="1" applyBorder="1"/>
    <xf numFmtId="2" fontId="25" fillId="0" borderId="19" xfId="0" applyNumberFormat="1" applyFont="1" applyFill="1" applyBorder="1"/>
    <xf numFmtId="2" fontId="25" fillId="0" borderId="17" xfId="0" applyNumberFormat="1" applyFont="1" applyFill="1" applyBorder="1"/>
    <xf numFmtId="2" fontId="25" fillId="0" borderId="42" xfId="0" applyNumberFormat="1" applyFont="1" applyFill="1" applyBorder="1"/>
    <xf numFmtId="2" fontId="25" fillId="0" borderId="18" xfId="0" applyNumberFormat="1" applyFont="1" applyFill="1" applyBorder="1"/>
    <xf numFmtId="0" fontId="32" fillId="0" borderId="0" xfId="0" applyFont="1" applyFill="1"/>
    <xf numFmtId="0" fontId="9" fillId="0" borderId="0" xfId="0" applyFont="1" applyFill="1"/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5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>
      <alignment horizontal="left" vertical="center" wrapText="1"/>
    </xf>
    <xf numFmtId="1" fontId="11" fillId="0" borderId="19" xfId="0" applyNumberFormat="1" applyFont="1" applyFill="1" applyBorder="1"/>
    <xf numFmtId="1" fontId="11" fillId="0" borderId="17" xfId="0" applyNumberFormat="1" applyFont="1" applyFill="1" applyBorder="1"/>
    <xf numFmtId="1" fontId="10" fillId="0" borderId="17" xfId="0" applyNumberFormat="1" applyFont="1" applyFill="1" applyBorder="1"/>
    <xf numFmtId="1" fontId="22" fillId="0" borderId="17" xfId="0" applyNumberFormat="1" applyFont="1" applyFill="1" applyBorder="1"/>
    <xf numFmtId="1" fontId="11" fillId="0" borderId="18" xfId="0" applyNumberFormat="1" applyFont="1" applyFill="1" applyBorder="1"/>
    <xf numFmtId="3" fontId="11" fillId="0" borderId="16" xfId="0" applyNumberFormat="1" applyFont="1" applyFill="1" applyBorder="1"/>
    <xf numFmtId="3" fontId="11" fillId="0" borderId="17" xfId="0" applyNumberFormat="1" applyFont="1" applyFill="1" applyBorder="1"/>
    <xf numFmtId="3" fontId="11" fillId="0" borderId="18" xfId="0" applyNumberFormat="1" applyFont="1" applyFill="1" applyBorder="1"/>
    <xf numFmtId="3" fontId="11" fillId="0" borderId="19" xfId="0" applyNumberFormat="1" applyFont="1" applyFill="1" applyBorder="1"/>
    <xf numFmtId="3" fontId="10" fillId="0" borderId="17" xfId="0" applyNumberFormat="1" applyFont="1" applyFill="1" applyBorder="1"/>
    <xf numFmtId="3" fontId="22" fillId="0" borderId="17" xfId="0" applyNumberFormat="1" applyFont="1" applyFill="1" applyBorder="1"/>
    <xf numFmtId="164" fontId="11" fillId="0" borderId="19" xfId="0" applyNumberFormat="1" applyFont="1" applyFill="1" applyBorder="1" applyAlignment="1">
      <alignment horizontal="right"/>
    </xf>
    <xf numFmtId="164" fontId="11" fillId="0" borderId="17" xfId="0" applyNumberFormat="1" applyFont="1" applyFill="1" applyBorder="1" applyAlignment="1">
      <alignment horizontal="right"/>
    </xf>
    <xf numFmtId="164" fontId="10" fillId="0" borderId="17" xfId="0" applyNumberFormat="1" applyFont="1" applyFill="1" applyBorder="1"/>
    <xf numFmtId="3" fontId="11" fillId="0" borderId="19" xfId="0" applyNumberFormat="1" applyFont="1" applyFill="1" applyBorder="1" applyAlignment="1">
      <alignment horizontal="right"/>
    </xf>
    <xf numFmtId="3" fontId="11" fillId="0" borderId="17" xfId="0" applyNumberFormat="1" applyFont="1" applyFill="1" applyBorder="1" applyAlignment="1">
      <alignment horizontal="right"/>
    </xf>
    <xf numFmtId="49" fontId="11" fillId="0" borderId="4" xfId="0" applyNumberFormat="1" applyFont="1" applyFill="1" applyBorder="1" applyAlignment="1">
      <alignment horizontal="left" vertical="center" wrapText="1"/>
    </xf>
    <xf numFmtId="3" fontId="11" fillId="0" borderId="56" xfId="0" applyNumberFormat="1" applyFont="1" applyFill="1" applyBorder="1"/>
    <xf numFmtId="3" fontId="11" fillId="0" borderId="57" xfId="0" applyNumberFormat="1" applyFont="1" applyFill="1" applyBorder="1"/>
    <xf numFmtId="1" fontId="10" fillId="0" borderId="57" xfId="0" applyNumberFormat="1" applyFont="1" applyFill="1" applyBorder="1"/>
    <xf numFmtId="1" fontId="22" fillId="0" borderId="57" xfId="0" applyNumberFormat="1" applyFont="1" applyFill="1" applyBorder="1"/>
    <xf numFmtId="1" fontId="11" fillId="0" borderId="58" xfId="0" applyNumberFormat="1" applyFont="1" applyFill="1" applyBorder="1"/>
    <xf numFmtId="3" fontId="11" fillId="0" borderId="59" xfId="0" applyNumberFormat="1" applyFont="1" applyFill="1" applyBorder="1"/>
    <xf numFmtId="3" fontId="11" fillId="0" borderId="58" xfId="0" applyNumberFormat="1" applyFont="1" applyFill="1" applyBorder="1"/>
    <xf numFmtId="165" fontId="11" fillId="0" borderId="56" xfId="0" applyNumberFormat="1" applyFont="1" applyFill="1" applyBorder="1"/>
    <xf numFmtId="3" fontId="10" fillId="0" borderId="0" xfId="0" applyNumberFormat="1" applyFont="1" applyFill="1" applyAlignment="1">
      <alignment horizontal="right"/>
    </xf>
    <xf numFmtId="49" fontId="9" fillId="0" borderId="0" xfId="0" applyNumberFormat="1" applyFont="1" applyFill="1" applyAlignment="1">
      <alignment horizontal="left" vertical="center"/>
    </xf>
    <xf numFmtId="3" fontId="11" fillId="0" borderId="0" xfId="0" applyNumberFormat="1" applyFont="1" applyFill="1"/>
    <xf numFmtId="49" fontId="11" fillId="0" borderId="0" xfId="0" applyNumberFormat="1" applyFont="1" applyFill="1" applyAlignment="1">
      <alignment horizontal="left" vertical="center" wrapText="1"/>
    </xf>
    <xf numFmtId="3" fontId="11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13" fillId="0" borderId="0" xfId="0" applyNumberFormat="1" applyFont="1" applyFill="1"/>
    <xf numFmtId="3" fontId="33" fillId="0" borderId="0" xfId="0" applyNumberFormat="1" applyFont="1" applyFill="1"/>
    <xf numFmtId="3" fontId="9" fillId="0" borderId="0" xfId="0" applyNumberFormat="1" applyFont="1" applyFill="1"/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164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 wrapText="1"/>
    </xf>
    <xf numFmtId="164" fontId="5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2" fillId="0" borderId="0" xfId="0" applyFont="1" applyFill="1"/>
    <xf numFmtId="164" fontId="34" fillId="0" borderId="0" xfId="0" applyNumberFormat="1" applyFont="1" applyFill="1" applyAlignment="1">
      <alignment horizontal="right"/>
    </xf>
    <xf numFmtId="0" fontId="25" fillId="0" borderId="0" xfId="0" applyFont="1" applyFill="1" applyBorder="1"/>
    <xf numFmtId="0" fontId="32" fillId="0" borderId="0" xfId="0" applyFont="1" applyFill="1" applyBorder="1"/>
    <xf numFmtId="0" fontId="25" fillId="0" borderId="28" xfId="0" applyFont="1" applyFill="1" applyBorder="1"/>
    <xf numFmtId="49" fontId="25" fillId="0" borderId="29" xfId="0" applyNumberFormat="1" applyFont="1" applyFill="1" applyBorder="1" applyAlignment="1">
      <alignment horizontal="left" vertical="center"/>
    </xf>
    <xf numFmtId="1" fontId="25" fillId="0" borderId="30" xfId="0" applyNumberFormat="1" applyFont="1" applyFill="1" applyBorder="1"/>
    <xf numFmtId="1" fontId="25" fillId="0" borderId="31" xfId="0" applyNumberFormat="1" applyFont="1" applyFill="1" applyBorder="1"/>
    <xf numFmtId="1" fontId="31" fillId="0" borderId="31" xfId="0" applyNumberFormat="1" applyFont="1" applyFill="1" applyBorder="1"/>
    <xf numFmtId="1" fontId="25" fillId="0" borderId="44" xfId="0" applyNumberFormat="1" applyFont="1" applyFill="1" applyBorder="1"/>
    <xf numFmtId="1" fontId="25" fillId="0" borderId="33" xfId="0" applyNumberFormat="1" applyFont="1" applyFill="1" applyBorder="1"/>
    <xf numFmtId="1" fontId="25" fillId="0" borderId="32" xfId="0" applyNumberFormat="1" applyFont="1" applyFill="1" applyBorder="1"/>
    <xf numFmtId="165" fontId="25" fillId="0" borderId="51" xfId="0" applyNumberFormat="1" applyFont="1" applyFill="1" applyBorder="1"/>
    <xf numFmtId="49" fontId="24" fillId="0" borderId="29" xfId="0" applyNumberFormat="1" applyFont="1" applyFill="1" applyBorder="1" applyAlignment="1">
      <alignment horizontal="left" vertical="center"/>
    </xf>
    <xf numFmtId="2" fontId="25" fillId="0" borderId="33" xfId="0" applyNumberFormat="1" applyFont="1" applyFill="1" applyBorder="1"/>
    <xf numFmtId="2" fontId="25" fillId="0" borderId="31" xfId="0" applyNumberFormat="1" applyFont="1" applyFill="1" applyBorder="1"/>
    <xf numFmtId="2" fontId="25" fillId="0" borderId="44" xfId="0" applyNumberFormat="1" applyFont="1" applyFill="1" applyBorder="1"/>
    <xf numFmtId="2" fontId="25" fillId="0" borderId="32" xfId="0" applyNumberFormat="1" applyFont="1" applyFill="1" applyBorder="1"/>
    <xf numFmtId="3" fontId="9" fillId="2" borderId="36" xfId="0" applyNumberFormat="1" applyFont="1" applyFill="1" applyBorder="1" applyAlignment="1">
      <alignment horizontal="left" vertical="center"/>
    </xf>
    <xf numFmtId="4" fontId="9" fillId="2" borderId="37" xfId="0" applyNumberFormat="1" applyFont="1" applyFill="1" applyBorder="1"/>
    <xf numFmtId="4" fontId="9" fillId="2" borderId="38" xfId="0" applyNumberFormat="1" applyFont="1" applyFill="1" applyBorder="1"/>
    <xf numFmtId="4" fontId="9" fillId="2" borderId="39" xfId="0" applyNumberFormat="1" applyFont="1" applyFill="1" applyBorder="1"/>
    <xf numFmtId="4" fontId="9" fillId="2" borderId="53" xfId="0" applyNumberFormat="1" applyFont="1" applyFill="1" applyBorder="1"/>
    <xf numFmtId="4" fontId="9" fillId="2" borderId="18" xfId="0" applyNumberFormat="1" applyFont="1" applyFill="1" applyBorder="1"/>
    <xf numFmtId="164" fontId="13" fillId="0" borderId="0" xfId="0" applyNumberFormat="1" applyFont="1" applyBorder="1"/>
    <xf numFmtId="165" fontId="13" fillId="0" borderId="39" xfId="0" applyNumberFormat="1" applyFont="1" applyBorder="1"/>
    <xf numFmtId="0" fontId="25" fillId="0" borderId="8" xfId="0" applyFont="1" applyFill="1" applyBorder="1" applyAlignment="1">
      <alignment horizontal="center" vertical="center" wrapText="1"/>
    </xf>
    <xf numFmtId="164" fontId="25" fillId="0" borderId="16" xfId="0" applyNumberFormat="1" applyFont="1" applyFill="1" applyBorder="1"/>
    <xf numFmtId="164" fontId="25" fillId="0" borderId="30" xfId="0" applyNumberFormat="1" applyFont="1" applyFill="1" applyBorder="1"/>
    <xf numFmtId="164" fontId="25" fillId="0" borderId="6" xfId="0" applyNumberFormat="1" applyFont="1" applyFill="1" applyBorder="1"/>
    <xf numFmtId="164" fontId="11" fillId="2" borderId="23" xfId="0" applyNumberFormat="1" applyFont="1" applyFill="1" applyBorder="1"/>
    <xf numFmtId="164" fontId="11" fillId="2" borderId="24" xfId="0" applyNumberFormat="1" applyFont="1" applyFill="1" applyBorder="1"/>
    <xf numFmtId="164" fontId="11" fillId="2" borderId="22" xfId="0" applyNumberFormat="1" applyFont="1" applyFill="1" applyBorder="1"/>
    <xf numFmtId="164" fontId="11" fillId="2" borderId="21" xfId="0" applyNumberFormat="1" applyFont="1" applyFill="1" applyBorder="1"/>
    <xf numFmtId="164" fontId="10" fillId="0" borderId="21" xfId="0" applyNumberFormat="1" applyFont="1" applyBorder="1"/>
    <xf numFmtId="0" fontId="11" fillId="0" borderId="0" xfId="0" applyFont="1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5" xfId="0" applyFont="1" applyBorder="1" applyAlignment="1">
      <alignment vertical="top" wrapText="1"/>
    </xf>
    <xf numFmtId="0" fontId="11" fillId="0" borderId="15" xfId="0" applyFont="1" applyBorder="1" applyAlignment="1">
      <alignment horizontal="center" wrapText="1"/>
    </xf>
    <xf numFmtId="1" fontId="11" fillId="0" borderId="15" xfId="0" applyNumberFormat="1" applyFont="1" applyBorder="1"/>
    <xf numFmtId="0" fontId="36" fillId="0" borderId="45" xfId="0" applyFont="1" applyBorder="1" applyAlignment="1">
      <alignment horizontal="right" vertical="top" wrapText="1"/>
    </xf>
    <xf numFmtId="0" fontId="36" fillId="0" borderId="46" xfId="0" applyFont="1" applyBorder="1" applyAlignment="1">
      <alignment horizontal="right" vertical="top" wrapText="1"/>
    </xf>
    <xf numFmtId="0" fontId="36" fillId="0" borderId="47" xfId="0" applyFont="1" applyBorder="1" applyAlignment="1">
      <alignment horizontal="right" vertical="top" wrapText="1"/>
    </xf>
    <xf numFmtId="165" fontId="11" fillId="0" borderId="15" xfId="0" applyNumberFormat="1" applyFont="1" applyBorder="1"/>
    <xf numFmtId="165" fontId="36" fillId="0" borderId="19" xfId="0" applyNumberFormat="1" applyFont="1" applyBorder="1" applyAlignment="1">
      <alignment horizontal="right" vertical="top" wrapText="1"/>
    </xf>
    <xf numFmtId="2" fontId="36" fillId="0" borderId="17" xfId="0" applyNumberFormat="1" applyFont="1" applyBorder="1" applyAlignment="1">
      <alignment horizontal="right" vertical="top" wrapText="1"/>
    </xf>
    <xf numFmtId="2" fontId="36" fillId="0" borderId="18" xfId="0" applyNumberFormat="1" applyFont="1" applyBorder="1" applyAlignment="1">
      <alignment horizontal="right" vertical="top" wrapText="1"/>
    </xf>
    <xf numFmtId="165" fontId="36" fillId="0" borderId="17" xfId="0" applyNumberFormat="1" applyFont="1" applyBorder="1" applyAlignment="1">
      <alignment horizontal="right" vertical="top" wrapText="1"/>
    </xf>
    <xf numFmtId="165" fontId="36" fillId="0" borderId="18" xfId="0" applyNumberFormat="1" applyFont="1" applyBorder="1" applyAlignment="1">
      <alignment horizontal="right" vertical="top" wrapText="1"/>
    </xf>
    <xf numFmtId="0" fontId="11" fillId="0" borderId="15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center" vertical="top" wrapText="1"/>
    </xf>
    <xf numFmtId="0" fontId="36" fillId="0" borderId="19" xfId="0" applyFont="1" applyBorder="1" applyAlignment="1">
      <alignment horizontal="right" vertical="top" wrapText="1"/>
    </xf>
    <xf numFmtId="0" fontId="36" fillId="0" borderId="17" xfId="0" applyFont="1" applyBorder="1" applyAlignment="1">
      <alignment horizontal="right" vertical="top" wrapText="1"/>
    </xf>
    <xf numFmtId="0" fontId="36" fillId="0" borderId="18" xfId="0" applyFont="1" applyBorder="1" applyAlignment="1">
      <alignment horizontal="right" vertical="top" wrapText="1"/>
    </xf>
    <xf numFmtId="0" fontId="11" fillId="0" borderId="15" xfId="0" applyFont="1" applyBorder="1" applyAlignment="1">
      <alignment vertical="center"/>
    </xf>
    <xf numFmtId="0" fontId="36" fillId="0" borderId="15" xfId="0" applyFont="1" applyBorder="1" applyAlignment="1">
      <alignment horizontal="center" vertical="top" wrapText="1"/>
    </xf>
    <xf numFmtId="0" fontId="11" fillId="0" borderId="61" xfId="0" applyFont="1" applyBorder="1" applyAlignment="1">
      <alignment horizontal="left" vertical="top" wrapText="1"/>
    </xf>
    <xf numFmtId="0" fontId="11" fillId="0" borderId="61" xfId="0" applyFont="1" applyBorder="1" applyAlignment="1">
      <alignment horizontal="center" vertical="top" wrapText="1"/>
    </xf>
    <xf numFmtId="165" fontId="11" fillId="0" borderId="61" xfId="0" applyNumberFormat="1" applyFont="1" applyBorder="1"/>
    <xf numFmtId="165" fontId="36" fillId="0" borderId="48" xfId="0" applyNumberFormat="1" applyFont="1" applyBorder="1" applyAlignment="1">
      <alignment horizontal="right" vertical="top" wrapText="1"/>
    </xf>
    <xf numFmtId="165" fontId="36" fillId="0" borderId="49" xfId="0" applyNumberFormat="1" applyFont="1" applyBorder="1" applyAlignment="1">
      <alignment horizontal="right" vertical="top" wrapText="1"/>
    </xf>
    <xf numFmtId="165" fontId="36" fillId="0" borderId="50" xfId="0" applyNumberFormat="1" applyFont="1" applyBorder="1" applyAlignment="1">
      <alignment horizontal="right" vertical="top" wrapText="1"/>
    </xf>
    <xf numFmtId="0" fontId="11" fillId="0" borderId="15" xfId="0" applyFont="1" applyBorder="1" applyAlignment="1">
      <alignment horizontal="left" vertical="top" wrapText="1"/>
    </xf>
    <xf numFmtId="1" fontId="36" fillId="0" borderId="19" xfId="0" applyNumberFormat="1" applyFont="1" applyBorder="1" applyAlignment="1">
      <alignment horizontal="right" vertical="top" wrapText="1"/>
    </xf>
    <xf numFmtId="1" fontId="36" fillId="0" borderId="17" xfId="0" applyNumberFormat="1" applyFont="1" applyBorder="1" applyAlignment="1">
      <alignment horizontal="right" vertical="top" wrapText="1"/>
    </xf>
    <xf numFmtId="1" fontId="36" fillId="0" borderId="18" xfId="0" applyNumberFormat="1" applyFont="1" applyBorder="1" applyAlignment="1">
      <alignment horizontal="right" vertical="top" wrapText="1"/>
    </xf>
    <xf numFmtId="0" fontId="11" fillId="0" borderId="15" xfId="0" applyFont="1" applyBorder="1" applyAlignment="1">
      <alignment horizontal="left" wrapText="1"/>
    </xf>
    <xf numFmtId="165" fontId="11" fillId="0" borderId="41" xfId="0" applyNumberFormat="1" applyFont="1" applyBorder="1"/>
    <xf numFmtId="0" fontId="11" fillId="0" borderId="61" xfId="0" applyFont="1" applyBorder="1" applyAlignment="1">
      <alignment vertical="top" wrapText="1"/>
    </xf>
    <xf numFmtId="0" fontId="11" fillId="0" borderId="48" xfId="0" applyFont="1" applyBorder="1"/>
    <xf numFmtId="0" fontId="11" fillId="0" borderId="50" xfId="0" applyFont="1" applyBorder="1"/>
    <xf numFmtId="165" fontId="38" fillId="0" borderId="19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165" fontId="38" fillId="0" borderId="18" xfId="0" applyNumberFormat="1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11" fillId="0" borderId="41" xfId="0" applyFont="1" applyBorder="1" applyAlignment="1">
      <alignment vertical="top" wrapText="1"/>
    </xf>
    <xf numFmtId="0" fontId="11" fillId="0" borderId="41" xfId="0" applyFont="1" applyBorder="1" applyAlignment="1">
      <alignment horizontal="center" vertical="top" wrapText="1"/>
    </xf>
    <xf numFmtId="2" fontId="11" fillId="0" borderId="37" xfId="0" applyNumberFormat="1" applyFont="1" applyBorder="1" applyAlignment="1">
      <alignment vertical="center"/>
    </xf>
    <xf numFmtId="2" fontId="11" fillId="0" borderId="38" xfId="0" applyNumberFormat="1" applyFont="1" applyBorder="1" applyAlignment="1">
      <alignment vertical="center"/>
    </xf>
    <xf numFmtId="165" fontId="38" fillId="0" borderId="19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horizontal="center" vertical="top" wrapText="1"/>
    </xf>
    <xf numFmtId="165" fontId="11" fillId="0" borderId="11" xfId="0" applyNumberFormat="1" applyFont="1" applyBorder="1"/>
    <xf numFmtId="165" fontId="38" fillId="0" borderId="56" xfId="0" applyNumberFormat="1" applyFont="1" applyBorder="1" applyAlignment="1">
      <alignment vertical="center"/>
    </xf>
    <xf numFmtId="165" fontId="38" fillId="0" borderId="57" xfId="0" applyNumberFormat="1" applyFont="1" applyBorder="1" applyAlignment="1">
      <alignment vertical="center"/>
    </xf>
    <xf numFmtId="165" fontId="38" fillId="0" borderId="58" xfId="0" applyNumberFormat="1" applyFont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Border="1" applyAlignment="1"/>
    <xf numFmtId="165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1" fillId="0" borderId="0" xfId="0" applyFont="1" applyBorder="1"/>
    <xf numFmtId="0" fontId="11" fillId="0" borderId="8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Continuous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Continuous" vertical="center" wrapText="1"/>
    </xf>
    <xf numFmtId="1" fontId="11" fillId="0" borderId="15" xfId="0" applyNumberFormat="1" applyFont="1" applyBorder="1" applyAlignment="1">
      <alignment horizontal="center"/>
    </xf>
    <xf numFmtId="165" fontId="11" fillId="0" borderId="16" xfId="0" applyNumberFormat="1" applyFont="1" applyBorder="1" applyAlignment="1"/>
    <xf numFmtId="2" fontId="11" fillId="0" borderId="42" xfId="0" applyNumberFormat="1" applyFont="1" applyFill="1" applyBorder="1" applyAlignment="1"/>
    <xf numFmtId="165" fontId="11" fillId="0" borderId="19" xfId="0" applyNumberFormat="1" applyFont="1" applyBorder="1" applyAlignment="1"/>
    <xf numFmtId="167" fontId="11" fillId="0" borderId="17" xfId="0" applyNumberFormat="1" applyFont="1" applyBorder="1" applyAlignment="1"/>
    <xf numFmtId="167" fontId="11" fillId="0" borderId="18" xfId="0" applyNumberFormat="1" applyFont="1" applyBorder="1" applyAlignment="1"/>
    <xf numFmtId="165" fontId="11" fillId="0" borderId="16" xfId="0" applyNumberFormat="1" applyFont="1" applyBorder="1"/>
    <xf numFmtId="165" fontId="11" fillId="0" borderId="17" xfId="0" applyNumberFormat="1" applyFont="1" applyBorder="1"/>
    <xf numFmtId="165" fontId="11" fillId="0" borderId="18" xfId="0" applyNumberFormat="1" applyFont="1" applyBorder="1"/>
    <xf numFmtId="0" fontId="11" fillId="0" borderId="42" xfId="0" applyNumberFormat="1" applyFont="1" applyBorder="1" applyAlignment="1">
      <alignment horizontal="right"/>
    </xf>
    <xf numFmtId="0" fontId="11" fillId="0" borderId="42" xfId="0" applyNumberFormat="1" applyFont="1" applyFill="1" applyBorder="1" applyAlignment="1">
      <alignment horizontal="right"/>
    </xf>
    <xf numFmtId="2" fontId="11" fillId="0" borderId="42" xfId="0" applyNumberFormat="1" applyFont="1" applyFill="1" applyBorder="1" applyAlignment="1">
      <alignment horizontal="right"/>
    </xf>
    <xf numFmtId="1" fontId="11" fillId="0" borderId="11" xfId="0" applyNumberFormat="1" applyFont="1" applyBorder="1" applyAlignment="1">
      <alignment horizontal="center"/>
    </xf>
    <xf numFmtId="165" fontId="11" fillId="0" borderId="59" xfId="0" applyNumberFormat="1" applyFont="1" applyBorder="1" applyAlignment="1"/>
    <xf numFmtId="2" fontId="11" fillId="0" borderId="63" xfId="0" applyNumberFormat="1" applyFont="1" applyFill="1" applyBorder="1" applyAlignment="1">
      <alignment horizontal="right"/>
    </xf>
    <xf numFmtId="165" fontId="11" fillId="0" borderId="56" xfId="0" applyNumberFormat="1" applyFont="1" applyBorder="1" applyAlignment="1"/>
    <xf numFmtId="167" fontId="11" fillId="0" borderId="57" xfId="0" applyNumberFormat="1" applyFont="1" applyBorder="1" applyAlignment="1"/>
    <xf numFmtId="167" fontId="11" fillId="0" borderId="58" xfId="0" applyNumberFormat="1" applyFont="1" applyBorder="1" applyAlignment="1"/>
    <xf numFmtId="165" fontId="11" fillId="0" borderId="59" xfId="0" applyNumberFormat="1" applyFont="1" applyBorder="1"/>
    <xf numFmtId="165" fontId="11" fillId="0" borderId="57" xfId="0" applyNumberFormat="1" applyFont="1" applyBorder="1"/>
    <xf numFmtId="165" fontId="11" fillId="0" borderId="58" xfId="0" applyNumberFormat="1" applyFont="1" applyBorder="1"/>
    <xf numFmtId="0" fontId="11" fillId="0" borderId="0" xfId="0" applyFont="1" applyAlignment="1">
      <alignment horizontal="center"/>
    </xf>
    <xf numFmtId="0" fontId="21" fillId="0" borderId="0" xfId="0" applyFont="1" applyAlignment="1"/>
    <xf numFmtId="0" fontId="39" fillId="0" borderId="0" xfId="0" applyFont="1" applyBorder="1"/>
    <xf numFmtId="0" fontId="39" fillId="0" borderId="0" xfId="0" applyFont="1"/>
    <xf numFmtId="1" fontId="39" fillId="0" borderId="0" xfId="0" applyNumberFormat="1" applyFont="1" applyBorder="1" applyAlignment="1">
      <alignment horizontal="centerContinuous"/>
    </xf>
    <xf numFmtId="0" fontId="39" fillId="0" borderId="5" xfId="0" applyFont="1" applyBorder="1" applyAlignment="1">
      <alignment horizontal="centerContinuous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 applyBorder="1" applyAlignment="1">
      <alignment wrapText="1"/>
    </xf>
    <xf numFmtId="1" fontId="40" fillId="0" borderId="0" xfId="0" applyNumberFormat="1" applyFont="1" applyAlignment="1">
      <alignment horizontal="right"/>
    </xf>
    <xf numFmtId="0" fontId="40" fillId="0" borderId="0" xfId="0" applyFont="1"/>
    <xf numFmtId="1" fontId="40" fillId="0" borderId="0" xfId="0" applyNumberFormat="1" applyFont="1"/>
    <xf numFmtId="1" fontId="39" fillId="0" borderId="0" xfId="0" applyNumberFormat="1" applyFont="1" applyBorder="1" applyAlignment="1" applyProtection="1">
      <protection locked="0"/>
    </xf>
    <xf numFmtId="1" fontId="38" fillId="0" borderId="0" xfId="0" applyNumberFormat="1" applyFont="1" applyBorder="1" applyAlignment="1"/>
    <xf numFmtId="165" fontId="40" fillId="0" borderId="0" xfId="0" applyNumberFormat="1" applyFont="1"/>
    <xf numFmtId="0" fontId="25" fillId="0" borderId="0" xfId="0" applyFont="1"/>
    <xf numFmtId="1" fontId="42" fillId="0" borderId="45" xfId="0" applyNumberFormat="1" applyFont="1" applyBorder="1" applyAlignment="1">
      <alignment horizontal="right" wrapText="1"/>
    </xf>
    <xf numFmtId="1" fontId="42" fillId="0" borderId="46" xfId="0" applyNumberFormat="1" applyFont="1" applyBorder="1" applyAlignment="1">
      <alignment horizontal="right" wrapText="1"/>
    </xf>
    <xf numFmtId="1" fontId="42" fillId="0" borderId="47" xfId="0" applyNumberFormat="1" applyFont="1" applyBorder="1" applyAlignment="1">
      <alignment horizontal="right"/>
    </xf>
    <xf numFmtId="1" fontId="42" fillId="0" borderId="19" xfId="0" applyNumberFormat="1" applyFont="1" applyBorder="1" applyAlignment="1">
      <alignment horizontal="right" wrapText="1"/>
    </xf>
    <xf numFmtId="1" fontId="42" fillId="0" borderId="17" xfId="0" applyNumberFormat="1" applyFont="1" applyBorder="1" applyAlignment="1">
      <alignment horizontal="right" wrapText="1"/>
    </xf>
    <xf numFmtId="1" fontId="42" fillId="0" borderId="18" xfId="0" applyNumberFormat="1" applyFont="1" applyBorder="1" applyAlignment="1">
      <alignment horizontal="right"/>
    </xf>
    <xf numFmtId="1" fontId="42" fillId="0" borderId="56" xfId="0" applyNumberFormat="1" applyFont="1" applyBorder="1" applyAlignment="1">
      <alignment horizontal="right" wrapText="1"/>
    </xf>
    <xf numFmtId="1" fontId="42" fillId="0" borderId="57" xfId="0" applyNumberFormat="1" applyFont="1" applyBorder="1" applyAlignment="1">
      <alignment horizontal="right" wrapText="1"/>
    </xf>
    <xf numFmtId="1" fontId="43" fillId="0" borderId="58" xfId="0" applyNumberFormat="1" applyFont="1" applyBorder="1" applyAlignment="1">
      <alignment horizontal="right"/>
    </xf>
    <xf numFmtId="0" fontId="25" fillId="0" borderId="0" xfId="0" applyFont="1" applyBorder="1"/>
    <xf numFmtId="0" fontId="0" fillId="0" borderId="0" xfId="0" applyBorder="1"/>
    <xf numFmtId="0" fontId="42" fillId="0" borderId="0" xfId="0" applyFont="1" applyBorder="1" applyAlignment="1">
      <alignment horizontal="center" wrapText="1"/>
    </xf>
    <xf numFmtId="165" fontId="42" fillId="0" borderId="0" xfId="0" applyNumberFormat="1" applyFont="1" applyBorder="1" applyAlignment="1">
      <alignment horizontal="right"/>
    </xf>
    <xf numFmtId="165" fontId="4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indent="1"/>
    </xf>
    <xf numFmtId="0" fontId="11" fillId="0" borderId="4" xfId="0" applyFont="1" applyBorder="1" applyAlignment="1">
      <alignment horizontal="left" indent="1"/>
    </xf>
    <xf numFmtId="0" fontId="37" fillId="0" borderId="25" xfId="0" applyFont="1" applyBorder="1"/>
    <xf numFmtId="0" fontId="11" fillId="0" borderId="36" xfId="0" applyFont="1" applyBorder="1" applyAlignment="1">
      <alignment horizontal="left" indent="1"/>
    </xf>
    <xf numFmtId="1" fontId="11" fillId="0" borderId="41" xfId="0" applyNumberFormat="1" applyFont="1" applyBorder="1" applyAlignment="1">
      <alignment horizontal="center"/>
    </xf>
    <xf numFmtId="165" fontId="11" fillId="0" borderId="53" xfId="0" applyNumberFormat="1" applyFont="1" applyBorder="1" applyAlignment="1"/>
    <xf numFmtId="2" fontId="11" fillId="0" borderId="64" xfId="0" applyNumberFormat="1" applyFont="1" applyFill="1" applyBorder="1" applyAlignment="1"/>
    <xf numFmtId="165" fontId="11" fillId="0" borderId="37" xfId="0" applyNumberFormat="1" applyFont="1" applyBorder="1" applyAlignment="1"/>
    <xf numFmtId="167" fontId="11" fillId="0" borderId="38" xfId="0" applyNumberFormat="1" applyFont="1" applyBorder="1" applyAlignment="1"/>
    <xf numFmtId="167" fontId="11" fillId="0" borderId="39" xfId="0" applyNumberFormat="1" applyFont="1" applyBorder="1" applyAlignment="1"/>
    <xf numFmtId="165" fontId="11" fillId="0" borderId="53" xfId="0" applyNumberFormat="1" applyFont="1" applyBorder="1"/>
    <xf numFmtId="165" fontId="11" fillId="0" borderId="38" xfId="0" applyNumberFormat="1" applyFont="1" applyBorder="1"/>
    <xf numFmtId="165" fontId="11" fillId="0" borderId="39" xfId="0" applyNumberFormat="1" applyFont="1" applyBorder="1"/>
    <xf numFmtId="1" fontId="11" fillId="0" borderId="26" xfId="0" applyNumberFormat="1" applyFont="1" applyBorder="1" applyAlignment="1">
      <alignment horizontal="center"/>
    </xf>
    <xf numFmtId="165" fontId="11" fillId="0" borderId="26" xfId="0" applyNumberFormat="1" applyFont="1" applyBorder="1" applyAlignment="1"/>
    <xf numFmtId="2" fontId="11" fillId="0" borderId="26" xfId="0" applyNumberFormat="1" applyFont="1" applyFill="1" applyBorder="1" applyAlignment="1"/>
    <xf numFmtId="167" fontId="11" fillId="0" borderId="26" xfId="0" applyNumberFormat="1" applyFont="1" applyBorder="1" applyAlignment="1"/>
    <xf numFmtId="0" fontId="11" fillId="0" borderId="26" xfId="0" applyFont="1" applyBorder="1"/>
    <xf numFmtId="0" fontId="11" fillId="0" borderId="27" xfId="0" applyFont="1" applyBorder="1"/>
    <xf numFmtId="1" fontId="11" fillId="0" borderId="26" xfId="0" applyNumberFormat="1" applyFont="1" applyBorder="1"/>
    <xf numFmtId="0" fontId="37" fillId="0" borderId="13" xfId="0" applyFont="1" applyBorder="1"/>
    <xf numFmtId="165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right"/>
    </xf>
    <xf numFmtId="0" fontId="11" fillId="0" borderId="6" xfId="0" applyFont="1" applyBorder="1"/>
    <xf numFmtId="0" fontId="11" fillId="0" borderId="14" xfId="0" applyFont="1" applyBorder="1"/>
    <xf numFmtId="165" fontId="31" fillId="0" borderId="0" xfId="0" applyNumberFormat="1" applyFont="1" applyAlignment="1">
      <alignment wrapText="1"/>
    </xf>
    <xf numFmtId="0" fontId="11" fillId="0" borderId="26" xfId="0" applyFont="1" applyFill="1" applyBorder="1"/>
    <xf numFmtId="0" fontId="11" fillId="0" borderId="27" xfId="0" applyFont="1" applyFill="1" applyBorder="1"/>
    <xf numFmtId="0" fontId="37" fillId="0" borderId="25" xfId="0" applyFont="1" applyFill="1" applyBorder="1"/>
    <xf numFmtId="3" fontId="37" fillId="2" borderId="3" xfId="0" applyNumberFormat="1" applyFont="1" applyFill="1" applyBorder="1" applyAlignment="1">
      <alignment horizontal="left" vertical="center"/>
    </xf>
    <xf numFmtId="0" fontId="44" fillId="0" borderId="13" xfId="0" applyFont="1" applyFill="1" applyBorder="1"/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27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10" fillId="0" borderId="5" xfId="0" applyFont="1" applyBorder="1" applyAlignment="1">
      <alignment horizontal="right"/>
    </xf>
    <xf numFmtId="0" fontId="11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5" xfId="0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5" fillId="0" borderId="5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right" vertical="center"/>
    </xf>
    <xf numFmtId="0" fontId="1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wrapText="1"/>
    </xf>
    <xf numFmtId="165" fontId="11" fillId="0" borderId="11" xfId="0" applyNumberFormat="1" applyFont="1" applyBorder="1" applyAlignment="1">
      <alignment horizontal="center" wrapText="1"/>
    </xf>
    <xf numFmtId="0" fontId="11" fillId="0" borderId="54" xfId="0" applyFont="1" applyBorder="1" applyAlignment="1">
      <alignment horizontal="center"/>
    </xf>
    <xf numFmtId="0" fontId="11" fillId="0" borderId="62" xfId="0" applyFont="1" applyBorder="1" applyAlignment="1"/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/>
    <xf numFmtId="0" fontId="11" fillId="0" borderId="10" xfId="0" applyFont="1" applyBorder="1" applyAlignment="1"/>
  </cellXfs>
  <cellStyles count="7">
    <cellStyle name="Hivatkozás" xfId="3" builtinId="8"/>
    <cellStyle name="Normál" xfId="0" builtinId="0"/>
    <cellStyle name="Normál 2" xfId="6"/>
    <cellStyle name="Normál_01 fejezet" xfId="4"/>
    <cellStyle name="Normál_1.11b" xfId="5"/>
    <cellStyle name="Normál_Munka1" xfId="2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9.8752405949258104E-2"/>
          <c:y val="6.1853156513330565E-2"/>
          <c:w val="0.84650503062118077"/>
          <c:h val="0.7986786849012294"/>
        </c:manualLayout>
      </c:layout>
      <c:scatterChart>
        <c:scatterStyle val="smoothMarker"/>
        <c:ser>
          <c:idx val="0"/>
          <c:order val="0"/>
          <c:tx>
            <c:strRef>
              <c:f>[2]Munka1!$A$10</c:f>
              <c:strCache>
                <c:ptCount val="1"/>
                <c:pt idx="0">
                  <c:v>EU-6</c:v>
                </c:pt>
              </c:strCache>
            </c:strRef>
          </c:tx>
          <c:marker>
            <c:symbol val="none"/>
          </c:marker>
          <c:xVal>
            <c:numRef>
              <c:f>[2]Munka1!$B$9:$T$9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[2]Munka1!$B$10:$T$10</c:f>
              <c:numCache>
                <c:formatCode>General</c:formatCode>
                <c:ptCount val="19"/>
                <c:pt idx="0">
                  <c:v>99.995608796764401</c:v>
                </c:pt>
                <c:pt idx="1">
                  <c:v>102.12799797775531</c:v>
                </c:pt>
                <c:pt idx="2">
                  <c:v>100.92547421638018</c:v>
                </c:pt>
                <c:pt idx="3">
                  <c:v>102.76727462082911</c:v>
                </c:pt>
                <c:pt idx="4">
                  <c:v>103.29580940343781</c:v>
                </c:pt>
                <c:pt idx="5">
                  <c:v>103.24488291203238</c:v>
                </c:pt>
                <c:pt idx="6">
                  <c:v>103.56364004044489</c:v>
                </c:pt>
                <c:pt idx="7">
                  <c:v>100.58404600606674</c:v>
                </c:pt>
                <c:pt idx="8">
                  <c:v>100.89202467138524</c:v>
                </c:pt>
                <c:pt idx="9">
                  <c:v>95.433351263902949</c:v>
                </c:pt>
                <c:pt idx="10">
                  <c:v>99.971587462082894</c:v>
                </c:pt>
                <c:pt idx="11">
                  <c:v>95.063843579373113</c:v>
                </c:pt>
                <c:pt idx="12">
                  <c:v>95.448730131445885</c:v>
                </c:pt>
                <c:pt idx="13">
                  <c:v>96.015503336703745</c:v>
                </c:pt>
                <c:pt idx="14">
                  <c:v>91.617310313447931</c:v>
                </c:pt>
                <c:pt idx="15">
                  <c:v>92.733734175935297</c:v>
                </c:pt>
                <c:pt idx="16">
                  <c:v>92.653617087967632</c:v>
                </c:pt>
                <c:pt idx="17">
                  <c:v>92.767594135490398</c:v>
                </c:pt>
                <c:pt idx="18">
                  <c:v>91.543069565217394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[2]Munka1!$A$11</c:f>
              <c:strCache>
                <c:ptCount val="1"/>
                <c:pt idx="0">
                  <c:v>EU-15</c:v>
                </c:pt>
              </c:strCache>
            </c:strRef>
          </c:tx>
          <c:marker>
            <c:symbol val="none"/>
          </c:marker>
          <c:xVal>
            <c:numRef>
              <c:f>[2]Munka1!$B$9:$T$9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[2]Munka1!$B$11:$T$11</c:f>
              <c:numCache>
                <c:formatCode>General</c:formatCode>
                <c:ptCount val="19"/>
                <c:pt idx="0">
                  <c:v>99.998522736555472</c:v>
                </c:pt>
                <c:pt idx="1">
                  <c:v>102.17033648740639</c:v>
                </c:pt>
                <c:pt idx="2">
                  <c:v>102.0241618788291</c:v>
                </c:pt>
                <c:pt idx="3">
                  <c:v>104.27795772634445</c:v>
                </c:pt>
                <c:pt idx="4">
                  <c:v>105.46793321987744</c:v>
                </c:pt>
                <c:pt idx="5">
                  <c:v>105.78650551395508</c:v>
                </c:pt>
                <c:pt idx="6">
                  <c:v>105.95267392784207</c:v>
                </c:pt>
                <c:pt idx="7">
                  <c:v>104.0469424098026</c:v>
                </c:pt>
                <c:pt idx="8">
                  <c:v>103.59306569094619</c:v>
                </c:pt>
                <c:pt idx="9">
                  <c:v>97.530315452688896</c:v>
                </c:pt>
                <c:pt idx="10">
                  <c:v>101.41453907420012</c:v>
                </c:pt>
                <c:pt idx="11">
                  <c:v>97.359400204220549</c:v>
                </c:pt>
                <c:pt idx="12">
                  <c:v>96.925338733832518</c:v>
                </c:pt>
                <c:pt idx="13">
                  <c:v>96.003190333560255</c:v>
                </c:pt>
                <c:pt idx="14">
                  <c:v>92.242128658951671</c:v>
                </c:pt>
                <c:pt idx="15">
                  <c:v>93.631992579986374</c:v>
                </c:pt>
                <c:pt idx="16">
                  <c:v>93.825894349897865</c:v>
                </c:pt>
                <c:pt idx="17">
                  <c:v>94.96450755616064</c:v>
                </c:pt>
                <c:pt idx="18">
                  <c:v>93.853100272294071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[2]Munka1!$A$12</c:f>
              <c:strCache>
                <c:ptCount val="1"/>
                <c:pt idx="0">
                  <c:v>Csatl. 13</c:v>
                </c:pt>
              </c:strCache>
            </c:strRef>
          </c:tx>
          <c:marker>
            <c:symbol val="none"/>
          </c:marker>
          <c:xVal>
            <c:numRef>
              <c:f>[2]Munka1!$B$9:$T$9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[2]Munka1!$B$12:$T$12</c:f>
              <c:numCache>
                <c:formatCode>General</c:formatCode>
                <c:ptCount val="19"/>
                <c:pt idx="0">
                  <c:v>99.993730593607324</c:v>
                </c:pt>
                <c:pt idx="1">
                  <c:v>102.50344444444441</c:v>
                </c:pt>
                <c:pt idx="2">
                  <c:v>102.87457496194823</c:v>
                </c:pt>
                <c:pt idx="3">
                  <c:v>106.25087823439878</c:v>
                </c:pt>
                <c:pt idx="4">
                  <c:v>106.48451522070015</c:v>
                </c:pt>
                <c:pt idx="5">
                  <c:v>107.80175304414004</c:v>
                </c:pt>
                <c:pt idx="6">
                  <c:v>110.68712062404869</c:v>
                </c:pt>
                <c:pt idx="7">
                  <c:v>110.48373820395736</c:v>
                </c:pt>
                <c:pt idx="8">
                  <c:v>110.41624353120243</c:v>
                </c:pt>
                <c:pt idx="9">
                  <c:v>102.77311339421615</c:v>
                </c:pt>
                <c:pt idx="10">
                  <c:v>107.24642808219178</c:v>
                </c:pt>
                <c:pt idx="11">
                  <c:v>106.82955783866058</c:v>
                </c:pt>
                <c:pt idx="12">
                  <c:v>103.69260920852356</c:v>
                </c:pt>
                <c:pt idx="13">
                  <c:v>101.8186312785388</c:v>
                </c:pt>
                <c:pt idx="14">
                  <c:v>99.201934931506827</c:v>
                </c:pt>
                <c:pt idx="15">
                  <c:v>100.75569063926942</c:v>
                </c:pt>
                <c:pt idx="16">
                  <c:v>102.84024010654488</c:v>
                </c:pt>
                <c:pt idx="17">
                  <c:v>107.18507229832572</c:v>
                </c:pt>
                <c:pt idx="18">
                  <c:v>108.08169330289192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[2]Munka1!$A$13</c:f>
              <c:strCache>
                <c:ptCount val="1"/>
                <c:pt idx="0">
                  <c:v>EU–28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[2]Munka1!$B$9:$T$9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[2]Munka1!$B$13:$T$13</c:f>
              <c:numCache>
                <c:formatCode>General</c:formatCode>
                <c:ptCount val="19"/>
                <c:pt idx="0">
                  <c:v>99.997777258027256</c:v>
                </c:pt>
                <c:pt idx="1">
                  <c:v>102.23269201894203</c:v>
                </c:pt>
                <c:pt idx="2">
                  <c:v>102.17448521598523</c:v>
                </c:pt>
                <c:pt idx="3">
                  <c:v>104.61141285516287</c:v>
                </c:pt>
                <c:pt idx="4">
                  <c:v>105.68344404019405</c:v>
                </c:pt>
                <c:pt idx="5">
                  <c:v>106.15916533841533</c:v>
                </c:pt>
                <c:pt idx="6">
                  <c:v>106.73355665280666</c:v>
                </c:pt>
                <c:pt idx="7">
                  <c:v>105.08077743127744</c:v>
                </c:pt>
                <c:pt idx="8">
                  <c:v>104.68572834372833</c:v>
                </c:pt>
                <c:pt idx="9">
                  <c:v>98.366846904596912</c:v>
                </c:pt>
                <c:pt idx="10">
                  <c:v>102.35692509817511</c:v>
                </c:pt>
                <c:pt idx="11">
                  <c:v>98.849070743820761</c:v>
                </c:pt>
                <c:pt idx="12">
                  <c:v>97.998454435204437</c:v>
                </c:pt>
                <c:pt idx="13">
                  <c:v>96.924592400092408</c:v>
                </c:pt>
                <c:pt idx="14">
                  <c:v>93.33028193578194</c:v>
                </c:pt>
                <c:pt idx="15">
                  <c:v>94.74262583737584</c:v>
                </c:pt>
                <c:pt idx="16">
                  <c:v>95.224297297297298</c:v>
                </c:pt>
                <c:pt idx="17">
                  <c:v>96.857529163779176</c:v>
                </c:pt>
                <c:pt idx="18">
                  <c:v>96.061025005775008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[2]Munka1!$A$14</c:f>
              <c:strCache>
                <c:ptCount val="1"/>
                <c:pt idx="0">
                  <c:v>Magyarország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[2]Munka1!$B$9:$T$9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[2]Munka1!$B$14:$T$14</c:f>
              <c:numCache>
                <c:formatCode>General</c:formatCode>
                <c:ptCount val="19"/>
                <c:pt idx="0">
                  <c:v>100.00219183511692</c:v>
                </c:pt>
                <c:pt idx="1">
                  <c:v>102.33564011097897</c:v>
                </c:pt>
                <c:pt idx="2">
                  <c:v>102.2829607609988</c:v>
                </c:pt>
                <c:pt idx="3">
                  <c:v>104.41649227110581</c:v>
                </c:pt>
                <c:pt idx="4">
                  <c:v>104.74050733254062</c:v>
                </c:pt>
                <c:pt idx="5">
                  <c:v>113.05013079667063</c:v>
                </c:pt>
                <c:pt idx="6">
                  <c:v>111.80152199762188</c:v>
                </c:pt>
                <c:pt idx="7">
                  <c:v>109.47881490289339</c:v>
                </c:pt>
                <c:pt idx="8">
                  <c:v>107.68991280221958</c:v>
                </c:pt>
                <c:pt idx="9">
                  <c:v>102.41915973047956</c:v>
                </c:pt>
                <c:pt idx="10">
                  <c:v>105.39999603646453</c:v>
                </c:pt>
                <c:pt idx="11">
                  <c:v>103.30013079667062</c:v>
                </c:pt>
                <c:pt idx="12">
                  <c:v>98.180840269520417</c:v>
                </c:pt>
                <c:pt idx="13">
                  <c:v>94.80745937376139</c:v>
                </c:pt>
                <c:pt idx="14">
                  <c:v>94.424233055885836</c:v>
                </c:pt>
                <c:pt idx="15">
                  <c:v>99.893951644867201</c:v>
                </c:pt>
                <c:pt idx="16">
                  <c:v>101.40612762584225</c:v>
                </c:pt>
                <c:pt idx="17">
                  <c:v>105.83707094728499</c:v>
                </c:pt>
                <c:pt idx="18">
                  <c:v>105.87509710661911</c:v>
                </c:pt>
              </c:numCache>
            </c:numRef>
          </c:yVal>
          <c:smooth val="1"/>
        </c:ser>
        <c:axId val="52036736"/>
        <c:axId val="52038272"/>
      </c:scatterChart>
      <c:valAx>
        <c:axId val="52036736"/>
        <c:scaling>
          <c:orientation val="minMax"/>
          <c:max val="2018"/>
          <c:min val="2000"/>
        </c:scaling>
        <c:axPos val="b"/>
        <c:numFmt formatCode="General" sourceLinked="1"/>
        <c:tickLblPos val="nextTo"/>
        <c:txPr>
          <a:bodyPr rot="-22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038272"/>
        <c:crosses val="autoZero"/>
        <c:crossBetween val="midCat"/>
        <c:majorUnit val="1"/>
      </c:valAx>
      <c:valAx>
        <c:axId val="52038272"/>
        <c:scaling>
          <c:orientation val="minMax"/>
          <c:min val="90"/>
        </c:scaling>
        <c:axPos val="l"/>
        <c:majorGridlines/>
        <c:numFmt formatCode="General" sourceLinked="1"/>
        <c:tickLblPos val="nextTo"/>
        <c:crossAx val="52036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844444444444452"/>
          <c:y val="0.54295033844454088"/>
          <c:w val="0.30266666666666991"/>
          <c:h val="0.29129196021549941"/>
        </c:manualLayout>
      </c:layout>
    </c:legend>
    <c:plotVisOnly val="1"/>
    <c:dispBlanksAs val="gap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4006727296391502"/>
          <c:y val="5.8280943228553116E-2"/>
          <c:w val="0.81483688746094896"/>
          <c:h val="0.8102143137619553"/>
        </c:manualLayout>
      </c:layout>
      <c:scatterChart>
        <c:scatterStyle val="smoothMarker"/>
        <c:ser>
          <c:idx val="0"/>
          <c:order val="0"/>
          <c:tx>
            <c:strRef>
              <c:f>'[3]5.7.1.'!$B$3</c:f>
              <c:strCache>
                <c:ptCount val="1"/>
                <c:pt idx="0">
                  <c:v>Ipar</c:v>
                </c:pt>
              </c:strCache>
            </c:strRef>
          </c:tx>
          <c:marker>
            <c:symbol val="none"/>
          </c:marker>
          <c:xVal>
            <c:numRef>
              <c:f>'[3]5.7.1.'!$A$4:$A$28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xVal>
          <c:yVal>
            <c:numRef>
              <c:f>'[3]5.7.1.'!$B$4:$B$28</c:f>
              <c:numCache>
                <c:formatCode>General</c:formatCode>
                <c:ptCount val="25"/>
                <c:pt idx="0">
                  <c:v>4173.5931976688635</c:v>
                </c:pt>
                <c:pt idx="1">
                  <c:v>4435.7743383968664</c:v>
                </c:pt>
                <c:pt idx="2">
                  <c:v>3867.0822585267983</c:v>
                </c:pt>
                <c:pt idx="3">
                  <c:v>3658.1876373363903</c:v>
                </c:pt>
                <c:pt idx="4">
                  <c:v>3421.3241616509026</c:v>
                </c:pt>
                <c:pt idx="5">
                  <c:v>3389.1755039648419</c:v>
                </c:pt>
                <c:pt idx="6">
                  <c:v>3584.5514474061333</c:v>
                </c:pt>
                <c:pt idx="7">
                  <c:v>3630.4337441482753</c:v>
                </c:pt>
                <c:pt idx="8">
                  <c:v>3371</c:v>
                </c:pt>
                <c:pt idx="9">
                  <c:v>3085</c:v>
                </c:pt>
                <c:pt idx="10">
                  <c:v>3106</c:v>
                </c:pt>
                <c:pt idx="11">
                  <c:v>3125</c:v>
                </c:pt>
                <c:pt idx="12">
                  <c:v>3084</c:v>
                </c:pt>
                <c:pt idx="13">
                  <c:v>3092</c:v>
                </c:pt>
                <c:pt idx="14">
                  <c:v>2422</c:v>
                </c:pt>
                <c:pt idx="15">
                  <c:v>2602</c:v>
                </c:pt>
                <c:pt idx="16">
                  <c:v>3009</c:v>
                </c:pt>
                <c:pt idx="17">
                  <c:v>3191</c:v>
                </c:pt>
                <c:pt idx="18">
                  <c:v>3735</c:v>
                </c:pt>
                <c:pt idx="19">
                  <c:v>3711</c:v>
                </c:pt>
                <c:pt idx="20">
                  <c:v>3876</c:v>
                </c:pt>
                <c:pt idx="21">
                  <c:v>3992</c:v>
                </c:pt>
                <c:pt idx="22">
                  <c:v>4267</c:v>
                </c:pt>
                <c:pt idx="23">
                  <c:v>4455</c:v>
                </c:pt>
                <c:pt idx="24">
                  <c:v>4468.4883839741869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'[3]5.7.1.'!$C$3</c:f>
              <c:strCache>
                <c:ptCount val="1"/>
                <c:pt idx="0">
                  <c:v>Közlekedés</c:v>
                </c:pt>
              </c:strCache>
            </c:strRef>
          </c:tx>
          <c:marker>
            <c:symbol val="none"/>
          </c:marker>
          <c:xVal>
            <c:numRef>
              <c:f>'[3]5.7.1.'!$A$4:$A$28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xVal>
          <c:yVal>
            <c:numRef>
              <c:f>'[3]5.7.1.'!$C$4:$C$28</c:f>
              <c:numCache>
                <c:formatCode>General</c:formatCode>
                <c:ptCount val="25"/>
                <c:pt idx="0">
                  <c:v>2468.9739180280881</c:v>
                </c:pt>
                <c:pt idx="1">
                  <c:v>2331.5181045189643</c:v>
                </c:pt>
                <c:pt idx="2">
                  <c:v>2560.9295882296742</c:v>
                </c:pt>
                <c:pt idx="3">
                  <c:v>2986.1230534059423</c:v>
                </c:pt>
                <c:pt idx="4">
                  <c:v>3170.1299321677652</c:v>
                </c:pt>
                <c:pt idx="5">
                  <c:v>3165.0425145695995</c:v>
                </c:pt>
                <c:pt idx="6">
                  <c:v>3243.8616604566732</c:v>
                </c:pt>
                <c:pt idx="7">
                  <c:v>3392.8059615935795</c:v>
                </c:pt>
                <c:pt idx="8">
                  <c:v>3546</c:v>
                </c:pt>
                <c:pt idx="9">
                  <c:v>3706</c:v>
                </c:pt>
                <c:pt idx="10">
                  <c:v>4004</c:v>
                </c:pt>
                <c:pt idx="11">
                  <c:v>4283</c:v>
                </c:pt>
                <c:pt idx="12">
                  <c:v>4424</c:v>
                </c:pt>
                <c:pt idx="13">
                  <c:v>4527</c:v>
                </c:pt>
                <c:pt idx="14">
                  <c:v>4506</c:v>
                </c:pt>
                <c:pt idx="15">
                  <c:v>4123</c:v>
                </c:pt>
                <c:pt idx="16">
                  <c:v>3844</c:v>
                </c:pt>
                <c:pt idx="17">
                  <c:v>3722</c:v>
                </c:pt>
                <c:pt idx="18">
                  <c:v>3488</c:v>
                </c:pt>
                <c:pt idx="19">
                  <c:v>3905</c:v>
                </c:pt>
                <c:pt idx="20">
                  <c:v>4217</c:v>
                </c:pt>
                <c:pt idx="21">
                  <c:v>4324</c:v>
                </c:pt>
                <c:pt idx="22">
                  <c:v>4514</c:v>
                </c:pt>
                <c:pt idx="23">
                  <c:v>4789</c:v>
                </c:pt>
                <c:pt idx="24">
                  <c:v>5067.4871364597211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'[3]5.7.1.'!$D$3</c:f>
              <c:strCache>
                <c:ptCount val="1"/>
                <c:pt idx="0">
                  <c:v>Kereskedelem és közcélú szolgáltatások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'[3]5.7.1.'!$A$4:$A$28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xVal>
          <c:yVal>
            <c:numRef>
              <c:f>'[3]5.7.1.'!$D$4:$D$28</c:f>
              <c:numCache>
                <c:formatCode>General</c:formatCode>
                <c:ptCount val="25"/>
                <c:pt idx="0">
                  <c:v>2929.9226139294924</c:v>
                </c:pt>
                <c:pt idx="1">
                  <c:v>3257.2609152574755</c:v>
                </c:pt>
                <c:pt idx="2">
                  <c:v>2929.1583070602846</c:v>
                </c:pt>
                <c:pt idx="3">
                  <c:v>3049.3455622432407</c:v>
                </c:pt>
                <c:pt idx="4">
                  <c:v>3057.227476831948</c:v>
                </c:pt>
                <c:pt idx="5">
                  <c:v>3141.6833858794303</c:v>
                </c:pt>
                <c:pt idx="6">
                  <c:v>3362.4008789528993</c:v>
                </c:pt>
                <c:pt idx="7">
                  <c:v>3179.8270755708413</c:v>
                </c:pt>
                <c:pt idx="8">
                  <c:v>3084</c:v>
                </c:pt>
                <c:pt idx="9">
                  <c:v>3545</c:v>
                </c:pt>
                <c:pt idx="10">
                  <c:v>3500</c:v>
                </c:pt>
                <c:pt idx="11">
                  <c:v>3182</c:v>
                </c:pt>
                <c:pt idx="12">
                  <c:v>2796</c:v>
                </c:pt>
                <c:pt idx="13">
                  <c:v>2741</c:v>
                </c:pt>
                <c:pt idx="14">
                  <c:v>2903</c:v>
                </c:pt>
                <c:pt idx="15">
                  <c:v>3048</c:v>
                </c:pt>
                <c:pt idx="16">
                  <c:v>3053</c:v>
                </c:pt>
                <c:pt idx="17">
                  <c:v>2353</c:v>
                </c:pt>
                <c:pt idx="18">
                  <c:v>2337</c:v>
                </c:pt>
                <c:pt idx="19">
                  <c:v>2115</c:v>
                </c:pt>
                <c:pt idx="20">
                  <c:v>2233</c:v>
                </c:pt>
                <c:pt idx="21">
                  <c:v>2218</c:v>
                </c:pt>
                <c:pt idx="22">
                  <c:v>2189</c:v>
                </c:pt>
                <c:pt idx="23">
                  <c:v>2137</c:v>
                </c:pt>
                <c:pt idx="24">
                  <c:v>2095.7844636082982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'[3]5.7.1.'!$E$3</c:f>
              <c:strCache>
                <c:ptCount val="1"/>
                <c:pt idx="0">
                  <c:v>Lakosság </c:v>
                </c:pt>
              </c:strCache>
            </c:strRef>
          </c:tx>
          <c:marker>
            <c:symbol val="none"/>
          </c:marker>
          <c:xVal>
            <c:numRef>
              <c:f>'[3]5.7.1.'!$A$4:$A$28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xVal>
          <c:yVal>
            <c:numRef>
              <c:f>'[3]5.7.1.'!$E$4:$E$28</c:f>
              <c:numCache>
                <c:formatCode>General</c:formatCode>
                <c:ptCount val="25"/>
                <c:pt idx="0">
                  <c:v>6412.8929014999521</c:v>
                </c:pt>
                <c:pt idx="1">
                  <c:v>6674.5963504346992</c:v>
                </c:pt>
                <c:pt idx="2">
                  <c:v>6405.918601318429</c:v>
                </c:pt>
                <c:pt idx="3">
                  <c:v>5590.8569790770989</c:v>
                </c:pt>
                <c:pt idx="4">
                  <c:v>5872.5279449699055</c:v>
                </c:pt>
                <c:pt idx="5">
                  <c:v>5700.7022069360846</c:v>
                </c:pt>
                <c:pt idx="6">
                  <c:v>6061.0490111779873</c:v>
                </c:pt>
                <c:pt idx="7">
                  <c:v>6081.9719117225559</c:v>
                </c:pt>
                <c:pt idx="8">
                  <c:v>6597</c:v>
                </c:pt>
                <c:pt idx="9">
                  <c:v>6087</c:v>
                </c:pt>
                <c:pt idx="10">
                  <c:v>6964</c:v>
                </c:pt>
                <c:pt idx="11">
                  <c:v>6709</c:v>
                </c:pt>
                <c:pt idx="12">
                  <c:v>6114</c:v>
                </c:pt>
                <c:pt idx="13">
                  <c:v>6015</c:v>
                </c:pt>
                <c:pt idx="14">
                  <c:v>6308</c:v>
                </c:pt>
                <c:pt idx="15">
                  <c:v>6645</c:v>
                </c:pt>
                <c:pt idx="16">
                  <c:v>6567</c:v>
                </c:pt>
                <c:pt idx="17">
                  <c:v>6373</c:v>
                </c:pt>
                <c:pt idx="18">
                  <c:v>6208</c:v>
                </c:pt>
                <c:pt idx="19">
                  <c:v>5486</c:v>
                </c:pt>
                <c:pt idx="20">
                  <c:v>5968</c:v>
                </c:pt>
                <c:pt idx="21">
                  <c:v>6156</c:v>
                </c:pt>
                <c:pt idx="22">
                  <c:v>6289</c:v>
                </c:pt>
                <c:pt idx="23">
                  <c:v>5811</c:v>
                </c:pt>
                <c:pt idx="24">
                  <c:v>5667.2416399506783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'[3]5.7.1.'!$F$3</c:f>
              <c:strCache>
                <c:ptCount val="1"/>
                <c:pt idx="0">
                  <c:v>Mező- és erdőgazdaság, halászat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'[3]5.7.1.'!$A$4:$A$28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xVal>
          <c:yVal>
            <c:numRef>
              <c:f>'[3]5.7.1.'!$F$4:$F$28</c:f>
              <c:numCache>
                <c:formatCode>General</c:formatCode>
                <c:ptCount val="25"/>
                <c:pt idx="0">
                  <c:v>659.62071271615548</c:v>
                </c:pt>
                <c:pt idx="1">
                  <c:v>717.39753511034678</c:v>
                </c:pt>
                <c:pt idx="2">
                  <c:v>694.51609821343266</c:v>
                </c:pt>
                <c:pt idx="3">
                  <c:v>702.56520492977927</c:v>
                </c:pt>
                <c:pt idx="4">
                  <c:v>729.57867583834911</c:v>
                </c:pt>
                <c:pt idx="5">
                  <c:v>645.48103563580776</c:v>
                </c:pt>
                <c:pt idx="6">
                  <c:v>678.77615362568065</c:v>
                </c:pt>
                <c:pt idx="7">
                  <c:v>655.58421706315085</c:v>
                </c:pt>
                <c:pt idx="8">
                  <c:v>613</c:v>
                </c:pt>
                <c:pt idx="9">
                  <c:v>584</c:v>
                </c:pt>
                <c:pt idx="10">
                  <c:v>558</c:v>
                </c:pt>
                <c:pt idx="11">
                  <c:v>548</c:v>
                </c:pt>
                <c:pt idx="12">
                  <c:v>501</c:v>
                </c:pt>
                <c:pt idx="13">
                  <c:v>530</c:v>
                </c:pt>
                <c:pt idx="14">
                  <c:v>445</c:v>
                </c:pt>
                <c:pt idx="15">
                  <c:v>492</c:v>
                </c:pt>
                <c:pt idx="16">
                  <c:v>487</c:v>
                </c:pt>
                <c:pt idx="17">
                  <c:v>402</c:v>
                </c:pt>
                <c:pt idx="18">
                  <c:v>526</c:v>
                </c:pt>
                <c:pt idx="19">
                  <c:v>599</c:v>
                </c:pt>
                <c:pt idx="20">
                  <c:v>583</c:v>
                </c:pt>
                <c:pt idx="21">
                  <c:v>647</c:v>
                </c:pt>
                <c:pt idx="22">
                  <c:v>610</c:v>
                </c:pt>
                <c:pt idx="23">
                  <c:v>641</c:v>
                </c:pt>
                <c:pt idx="24">
                  <c:v>668.82331464817821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'[3]5.7.1.'!$G$3</c:f>
              <c:strCache>
                <c:ptCount val="1"/>
                <c:pt idx="0">
                  <c:v>Összes végső felhasználás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'[3]5.7.1.'!$A$4:$A$28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xVal>
          <c:yVal>
            <c:numRef>
              <c:f>'[3]5.7.1.'!$G$4:$G$28</c:f>
              <c:numCache>
                <c:formatCode>General</c:formatCode>
                <c:ptCount val="25"/>
                <c:pt idx="0">
                  <c:v>16645.003343842549</c:v>
                </c:pt>
                <c:pt idx="1">
                  <c:v>17416.547243718353</c:v>
                </c:pt>
                <c:pt idx="2">
                  <c:v>16457.604853348617</c:v>
                </c:pt>
                <c:pt idx="3">
                  <c:v>15987.078436992451</c:v>
                </c:pt>
                <c:pt idx="4">
                  <c:v>16250.788191458871</c:v>
                </c:pt>
                <c:pt idx="5">
                  <c:v>16042.084646985764</c:v>
                </c:pt>
                <c:pt idx="6">
                  <c:v>16930.639151619373</c:v>
                </c:pt>
                <c:pt idx="7">
                  <c:v>16940.622910098406</c:v>
                </c:pt>
                <c:pt idx="8">
                  <c:v>17211</c:v>
                </c:pt>
                <c:pt idx="9">
                  <c:v>17007</c:v>
                </c:pt>
                <c:pt idx="10">
                  <c:v>18132</c:v>
                </c:pt>
                <c:pt idx="11">
                  <c:v>17847</c:v>
                </c:pt>
                <c:pt idx="12">
                  <c:v>16919</c:v>
                </c:pt>
                <c:pt idx="13">
                  <c:v>16905</c:v>
                </c:pt>
                <c:pt idx="14">
                  <c:v>16584</c:v>
                </c:pt>
                <c:pt idx="15">
                  <c:v>16910</c:v>
                </c:pt>
                <c:pt idx="16">
                  <c:v>16960</c:v>
                </c:pt>
                <c:pt idx="17">
                  <c:v>16041</c:v>
                </c:pt>
                <c:pt idx="18">
                  <c:v>16294</c:v>
                </c:pt>
                <c:pt idx="19">
                  <c:v>15816</c:v>
                </c:pt>
                <c:pt idx="20">
                  <c:v>16877</c:v>
                </c:pt>
                <c:pt idx="21">
                  <c:v>17337</c:v>
                </c:pt>
                <c:pt idx="22">
                  <c:v>17869</c:v>
                </c:pt>
                <c:pt idx="23">
                  <c:v>17833</c:v>
                </c:pt>
                <c:pt idx="24">
                  <c:v>17863.474262908978</c:v>
                </c:pt>
              </c:numCache>
            </c:numRef>
          </c:yVal>
          <c:smooth val="1"/>
        </c:ser>
        <c:axId val="52119808"/>
        <c:axId val="52129792"/>
      </c:scatterChart>
      <c:valAx>
        <c:axId val="52119808"/>
        <c:scaling>
          <c:orientation val="minMax"/>
          <c:max val="2019"/>
          <c:min val="1995"/>
        </c:scaling>
        <c:axPos val="b"/>
        <c:numFmt formatCode="General" sourceLinked="1"/>
        <c:tickLblPos val="nextTo"/>
        <c:txPr>
          <a:bodyPr rot="-21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129792"/>
        <c:crosses val="autoZero"/>
        <c:crossBetween val="midCat"/>
        <c:majorUnit val="1"/>
      </c:valAx>
      <c:valAx>
        <c:axId val="52129792"/>
        <c:scaling>
          <c:orientation val="minMax"/>
        </c:scaling>
        <c:axPos val="l"/>
        <c:majorGridlines/>
        <c:numFmt formatCode="General" sourceLinked="1"/>
        <c:tickLblPos val="nextTo"/>
        <c:crossAx val="521198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128301529876333"/>
          <c:y val="0.24659057682936325"/>
          <c:w val="0.80934666950414991"/>
          <c:h val="0.3190127129874285"/>
        </c:manualLayout>
      </c:layout>
    </c:legend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9.3002187226596672E-2"/>
          <c:y val="5.6717852797135988E-2"/>
          <c:w val="0.84352118288878863"/>
          <c:h val="0.76987842036987919"/>
        </c:manualLayout>
      </c:layout>
      <c:scatterChart>
        <c:scatterStyle val="smoothMarker"/>
        <c:ser>
          <c:idx val="0"/>
          <c:order val="0"/>
          <c:tx>
            <c:strRef>
              <c:f>[4]Munka1!$A$5</c:f>
              <c:strCache>
                <c:ptCount val="1"/>
                <c:pt idx="0">
                  <c:v>A villamos energia részaránya </c:v>
                </c:pt>
              </c:strCache>
            </c:strRef>
          </c:tx>
          <c:marker>
            <c:symbol val="none"/>
          </c:marker>
          <c:xVal>
            <c:numRef>
              <c:f>[4]Munka1!$B$4:$P$4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xVal>
          <c:yVal>
            <c:numRef>
              <c:f>[4]Munka1!$B$5:$P$5</c:f>
              <c:numCache>
                <c:formatCode>General</c:formatCode>
                <c:ptCount val="15"/>
                <c:pt idx="0">
                  <c:v>4.4000000000000004</c:v>
                </c:pt>
                <c:pt idx="1">
                  <c:v>3.5</c:v>
                </c:pt>
                <c:pt idx="2">
                  <c:v>4.2</c:v>
                </c:pt>
                <c:pt idx="3">
                  <c:v>5.3</c:v>
                </c:pt>
                <c:pt idx="4">
                  <c:v>7</c:v>
                </c:pt>
                <c:pt idx="5">
                  <c:v>7.1</c:v>
                </c:pt>
                <c:pt idx="6">
                  <c:v>6.4</c:v>
                </c:pt>
                <c:pt idx="7">
                  <c:v>6.1</c:v>
                </c:pt>
                <c:pt idx="8">
                  <c:v>6.6</c:v>
                </c:pt>
                <c:pt idx="9">
                  <c:v>7.3</c:v>
                </c:pt>
                <c:pt idx="10">
                  <c:v>7.3</c:v>
                </c:pt>
                <c:pt idx="11">
                  <c:v>7.3</c:v>
                </c:pt>
                <c:pt idx="12">
                  <c:v>7.5</c:v>
                </c:pt>
                <c:pt idx="13">
                  <c:v>8.3000000000000007</c:v>
                </c:pt>
                <c:pt idx="14">
                  <c:v>10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[4]Munka1!$A$6</c:f>
              <c:strCache>
                <c:ptCount val="1"/>
                <c:pt idx="0">
                  <c:v>A fűtés és hűtés részaránya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[4]Munka1!$B$4:$P$4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xVal>
          <c:yVal>
            <c:numRef>
              <c:f>[4]Munka1!$B$6:$P$6</c:f>
              <c:numCache>
                <c:formatCode>General</c:formatCode>
                <c:ptCount val="15"/>
                <c:pt idx="0">
                  <c:v>9.9</c:v>
                </c:pt>
                <c:pt idx="1">
                  <c:v>11.4</c:v>
                </c:pt>
                <c:pt idx="2">
                  <c:v>13.5</c:v>
                </c:pt>
                <c:pt idx="3">
                  <c:v>12</c:v>
                </c:pt>
                <c:pt idx="4">
                  <c:v>17</c:v>
                </c:pt>
                <c:pt idx="5">
                  <c:v>18.100000000000001</c:v>
                </c:pt>
                <c:pt idx="6">
                  <c:v>20</c:v>
                </c:pt>
                <c:pt idx="7">
                  <c:v>23.3</c:v>
                </c:pt>
                <c:pt idx="8">
                  <c:v>23.7</c:v>
                </c:pt>
                <c:pt idx="9">
                  <c:v>21.3</c:v>
                </c:pt>
                <c:pt idx="10">
                  <c:v>21.3</c:v>
                </c:pt>
                <c:pt idx="11">
                  <c:v>21</c:v>
                </c:pt>
                <c:pt idx="12">
                  <c:v>19.899999999999999</c:v>
                </c:pt>
                <c:pt idx="13">
                  <c:v>18.2</c:v>
                </c:pt>
                <c:pt idx="14">
                  <c:v>18.100000000000001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[4]Munka1!$A$7</c:f>
              <c:strCache>
                <c:ptCount val="1"/>
                <c:pt idx="0">
                  <c:v>A közlekedés részaránya</c:v>
                </c:pt>
              </c:strCache>
            </c:strRef>
          </c:tx>
          <c:marker>
            <c:symbol val="none"/>
          </c:marker>
          <c:xVal>
            <c:numRef>
              <c:f>[4]Munka1!$B$4:$P$4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xVal>
          <c:yVal>
            <c:numRef>
              <c:f>[4]Munka1!$B$7:$P$7</c:f>
              <c:numCache>
                <c:formatCode>General</c:formatCode>
                <c:ptCount val="15"/>
                <c:pt idx="0">
                  <c:v>1</c:v>
                </c:pt>
                <c:pt idx="1">
                  <c:v>1.2</c:v>
                </c:pt>
                <c:pt idx="2">
                  <c:v>1.6</c:v>
                </c:pt>
                <c:pt idx="3">
                  <c:v>5.2</c:v>
                </c:pt>
                <c:pt idx="4">
                  <c:v>5.9</c:v>
                </c:pt>
                <c:pt idx="5">
                  <c:v>6.2</c:v>
                </c:pt>
                <c:pt idx="6">
                  <c:v>6.2</c:v>
                </c:pt>
                <c:pt idx="7">
                  <c:v>6</c:v>
                </c:pt>
                <c:pt idx="8">
                  <c:v>6.3</c:v>
                </c:pt>
                <c:pt idx="9">
                  <c:v>7</c:v>
                </c:pt>
                <c:pt idx="10">
                  <c:v>7.2</c:v>
                </c:pt>
                <c:pt idx="11">
                  <c:v>7.8</c:v>
                </c:pt>
                <c:pt idx="12">
                  <c:v>7.7</c:v>
                </c:pt>
                <c:pt idx="13">
                  <c:v>7.7</c:v>
                </c:pt>
                <c:pt idx="14">
                  <c:v>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[4]Munka1!$A$8</c:f>
              <c:strCache>
                <c:ptCount val="1"/>
                <c:pt idx="0">
                  <c:v>A  bruttó végső energiafogyasztás részaránya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[4]Munka1!$B$4:$P$4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xVal>
          <c:yVal>
            <c:numRef>
              <c:f>[4]Munka1!$B$8:$P$8</c:f>
              <c:numCache>
                <c:formatCode>General</c:formatCode>
                <c:ptCount val="15"/>
                <c:pt idx="0">
                  <c:v>6.9</c:v>
                </c:pt>
                <c:pt idx="1">
                  <c:v>7.4</c:v>
                </c:pt>
                <c:pt idx="2">
                  <c:v>8.6</c:v>
                </c:pt>
                <c:pt idx="3">
                  <c:v>8.6</c:v>
                </c:pt>
                <c:pt idx="4">
                  <c:v>11.7</c:v>
                </c:pt>
                <c:pt idx="5">
                  <c:v>12.7</c:v>
                </c:pt>
                <c:pt idx="6">
                  <c:v>14</c:v>
                </c:pt>
                <c:pt idx="7">
                  <c:v>15.5</c:v>
                </c:pt>
                <c:pt idx="8">
                  <c:v>16.2</c:v>
                </c:pt>
                <c:pt idx="9">
                  <c:v>14.6</c:v>
                </c:pt>
                <c:pt idx="10">
                  <c:v>14.5</c:v>
                </c:pt>
                <c:pt idx="11">
                  <c:v>14.4</c:v>
                </c:pt>
                <c:pt idx="12">
                  <c:v>13.5</c:v>
                </c:pt>
                <c:pt idx="13">
                  <c:v>12.5</c:v>
                </c:pt>
                <c:pt idx="14">
                  <c:v>12.6</c:v>
                </c:pt>
              </c:numCache>
            </c:numRef>
          </c:yVal>
          <c:smooth val="1"/>
        </c:ser>
        <c:axId val="59189504"/>
        <c:axId val="59207680"/>
      </c:scatterChart>
      <c:valAx>
        <c:axId val="59189504"/>
        <c:scaling>
          <c:orientation val="minMax"/>
          <c:max val="2019"/>
          <c:min val="2005"/>
        </c:scaling>
        <c:axPos val="b"/>
        <c:numFmt formatCode="General" sourceLinked="1"/>
        <c:tickLblPos val="nextTo"/>
        <c:txPr>
          <a:bodyPr rot="-1920000"/>
          <a:lstStyle/>
          <a:p>
            <a:pPr>
              <a:defRPr/>
            </a:pPr>
            <a:endParaRPr lang="hu-HU"/>
          </a:p>
        </c:txPr>
        <c:crossAx val="59207680"/>
        <c:crosses val="autoZero"/>
        <c:crossBetween val="midCat"/>
        <c:majorUnit val="1"/>
      </c:valAx>
      <c:valAx>
        <c:axId val="59207680"/>
        <c:scaling>
          <c:orientation val="minMax"/>
          <c:max val="35"/>
        </c:scaling>
        <c:axPos val="l"/>
        <c:majorGridlines/>
        <c:numFmt formatCode="General" sourceLinked="1"/>
        <c:tickLblPos val="nextTo"/>
        <c:crossAx val="59189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8861111111111122E-2"/>
          <c:y val="6.8339618467231827E-2"/>
          <c:w val="0.70733868411376122"/>
          <c:h val="0.2349678703955109"/>
        </c:manualLayout>
      </c:layout>
    </c:legend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6689632545931793E-2"/>
          <c:y val="5.2452842401532362E-2"/>
          <c:w val="0.8642471566054285"/>
          <c:h val="0.78466628003394057"/>
        </c:manualLayout>
      </c:layout>
      <c:scatterChart>
        <c:scatterStyle val="smoothMarker"/>
        <c:ser>
          <c:idx val="0"/>
          <c:order val="0"/>
          <c:tx>
            <c:strRef>
              <c:f>'4Ábrr'!$A$6</c:f>
              <c:strCache>
                <c:ptCount val="1"/>
                <c:pt idx="0">
                  <c:v>EU–28 </c:v>
                </c:pt>
              </c:strCache>
            </c:strRef>
          </c:tx>
          <c:spPr>
            <a:ln cmpd="sng">
              <a:solidFill>
                <a:srgbClr val="7030A0"/>
              </a:solidFill>
              <a:prstDash val="solid"/>
            </a:ln>
          </c:spPr>
          <c:marker>
            <c:symbol val="none"/>
          </c:marker>
          <c:xVal>
            <c:numRef>
              <c:f>'4Ábrr'!$B$5:$AB$5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xVal>
          <c:yVal>
            <c:numRef>
              <c:f>'4Ábrr'!$B$6:$AB$6</c:f>
              <c:numCache>
                <c:formatCode>General</c:formatCode>
                <c:ptCount val="27"/>
                <c:pt idx="0">
                  <c:v>44.3</c:v>
                </c:pt>
                <c:pt idx="1">
                  <c:v>44.8</c:v>
                </c:pt>
                <c:pt idx="2">
                  <c:v>45.7</c:v>
                </c:pt>
                <c:pt idx="3">
                  <c:v>43.9</c:v>
                </c:pt>
                <c:pt idx="4">
                  <c:v>42.8</c:v>
                </c:pt>
                <c:pt idx="5">
                  <c:v>43.1</c:v>
                </c:pt>
                <c:pt idx="6">
                  <c:v>43.7</c:v>
                </c:pt>
                <c:pt idx="7">
                  <c:v>44.6</c:v>
                </c:pt>
                <c:pt idx="8">
                  <c:v>45.9</c:v>
                </c:pt>
                <c:pt idx="9">
                  <c:v>45.1</c:v>
                </c:pt>
                <c:pt idx="10">
                  <c:v>46.7</c:v>
                </c:pt>
                <c:pt idx="11">
                  <c:v>47.3</c:v>
                </c:pt>
                <c:pt idx="12">
                  <c:v>47.5</c:v>
                </c:pt>
                <c:pt idx="13">
                  <c:v>48.8</c:v>
                </c:pt>
                <c:pt idx="14">
                  <c:v>50.2</c:v>
                </c:pt>
                <c:pt idx="15">
                  <c:v>52.1</c:v>
                </c:pt>
                <c:pt idx="16">
                  <c:v>53.6</c:v>
                </c:pt>
                <c:pt idx="17">
                  <c:v>52.8</c:v>
                </c:pt>
                <c:pt idx="18">
                  <c:v>54.5</c:v>
                </c:pt>
                <c:pt idx="19">
                  <c:v>53.6</c:v>
                </c:pt>
                <c:pt idx="20">
                  <c:v>52.7</c:v>
                </c:pt>
                <c:pt idx="21">
                  <c:v>54</c:v>
                </c:pt>
                <c:pt idx="22">
                  <c:v>53.4</c:v>
                </c:pt>
                <c:pt idx="23">
                  <c:v>53.2</c:v>
                </c:pt>
                <c:pt idx="24">
                  <c:v>53.5</c:v>
                </c:pt>
                <c:pt idx="25">
                  <c:v>54</c:v>
                </c:pt>
                <c:pt idx="26">
                  <c:v>53.6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'4Ábrr'!$A$7</c:f>
              <c:strCache>
                <c:ptCount val="1"/>
                <c:pt idx="0">
                  <c:v>EU-6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'4Ábrr'!$B$5:$AB$5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xVal>
          <c:yVal>
            <c:numRef>
              <c:f>'4Ábrr'!$B$7:$AB$7</c:f>
              <c:numCache>
                <c:formatCode>0.0</c:formatCode>
                <c:ptCount val="27"/>
                <c:pt idx="0">
                  <c:v>41.05</c:v>
                </c:pt>
                <c:pt idx="1">
                  <c:v>40.766666666666666</c:v>
                </c:pt>
                <c:pt idx="2">
                  <c:v>40.68333333333333</c:v>
                </c:pt>
                <c:pt idx="3">
                  <c:v>37.416666666666664</c:v>
                </c:pt>
                <c:pt idx="4">
                  <c:v>36.683333333333337</c:v>
                </c:pt>
                <c:pt idx="5">
                  <c:v>37.083333333333336</c:v>
                </c:pt>
                <c:pt idx="6">
                  <c:v>35.31666666666667</c:v>
                </c:pt>
                <c:pt idx="7">
                  <c:v>35.599999999999994</c:v>
                </c:pt>
                <c:pt idx="8">
                  <c:v>34.966666666666661</c:v>
                </c:pt>
                <c:pt idx="9">
                  <c:v>30.216666666666669</c:v>
                </c:pt>
                <c:pt idx="10">
                  <c:v>29.183333333333334</c:v>
                </c:pt>
                <c:pt idx="11">
                  <c:v>31.483333333333331</c:v>
                </c:pt>
                <c:pt idx="12">
                  <c:v>28.266666666666666</c:v>
                </c:pt>
                <c:pt idx="13">
                  <c:v>32.033333333333339</c:v>
                </c:pt>
                <c:pt idx="14">
                  <c:v>30.166666666666671</c:v>
                </c:pt>
                <c:pt idx="15">
                  <c:v>32.233333333333334</c:v>
                </c:pt>
                <c:pt idx="16">
                  <c:v>35.949999999999996</c:v>
                </c:pt>
                <c:pt idx="17">
                  <c:v>36.65</c:v>
                </c:pt>
                <c:pt idx="18">
                  <c:v>38.85</c:v>
                </c:pt>
                <c:pt idx="19">
                  <c:v>38.550000000000004</c:v>
                </c:pt>
                <c:pt idx="20">
                  <c:v>38.483333333333327</c:v>
                </c:pt>
                <c:pt idx="21">
                  <c:v>41.15</c:v>
                </c:pt>
                <c:pt idx="22">
                  <c:v>42.816666666666663</c:v>
                </c:pt>
                <c:pt idx="23">
                  <c:v>45.6</c:v>
                </c:pt>
                <c:pt idx="24">
                  <c:v>46.6</c:v>
                </c:pt>
                <c:pt idx="25">
                  <c:v>49.06666666666667</c:v>
                </c:pt>
                <c:pt idx="26">
                  <c:v>46.833333333333336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'4Ábrr'!$A$8</c:f>
              <c:strCache>
                <c:ptCount val="1"/>
                <c:pt idx="0">
                  <c:v>EU-15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'4Ábrr'!$B$5:$AB$5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xVal>
          <c:yVal>
            <c:numRef>
              <c:f>'4Ábrr'!$B$8:$AB$8</c:f>
              <c:numCache>
                <c:formatCode>0.0</c:formatCode>
                <c:ptCount val="27"/>
                <c:pt idx="0">
                  <c:v>58.413333333333341</c:v>
                </c:pt>
                <c:pt idx="1">
                  <c:v>57.466666666666676</c:v>
                </c:pt>
                <c:pt idx="2">
                  <c:v>58.600000000000009</c:v>
                </c:pt>
                <c:pt idx="3">
                  <c:v>56.580000000000005</c:v>
                </c:pt>
                <c:pt idx="4">
                  <c:v>56.38</c:v>
                </c:pt>
                <c:pt idx="5">
                  <c:v>56.946666666666665</c:v>
                </c:pt>
                <c:pt idx="6">
                  <c:v>56.6</c:v>
                </c:pt>
                <c:pt idx="7">
                  <c:v>57.053333333333327</c:v>
                </c:pt>
                <c:pt idx="8">
                  <c:v>57.553333333333327</c:v>
                </c:pt>
                <c:pt idx="9">
                  <c:v>55.266666666666666</c:v>
                </c:pt>
                <c:pt idx="10">
                  <c:v>55.900000000000006</c:v>
                </c:pt>
                <c:pt idx="11">
                  <c:v>56.339999999999996</c:v>
                </c:pt>
                <c:pt idx="12">
                  <c:v>55.593333333333341</c:v>
                </c:pt>
                <c:pt idx="13">
                  <c:v>57.673333333333325</c:v>
                </c:pt>
                <c:pt idx="14">
                  <c:v>56.633333333333326</c:v>
                </c:pt>
                <c:pt idx="15">
                  <c:v>57.706666666666671</c:v>
                </c:pt>
                <c:pt idx="16">
                  <c:v>59.406666666666673</c:v>
                </c:pt>
                <c:pt idx="17">
                  <c:v>58.493333333333325</c:v>
                </c:pt>
                <c:pt idx="18">
                  <c:v>60.206666666666671</c:v>
                </c:pt>
                <c:pt idx="19">
                  <c:v>58.853333333333332</c:v>
                </c:pt>
                <c:pt idx="20">
                  <c:v>57.733333333333334</c:v>
                </c:pt>
                <c:pt idx="21">
                  <c:v>59.633333333333333</c:v>
                </c:pt>
                <c:pt idx="22">
                  <c:v>58.480000000000004</c:v>
                </c:pt>
                <c:pt idx="23">
                  <c:v>58.866666666666667</c:v>
                </c:pt>
                <c:pt idx="24">
                  <c:v>59.62</c:v>
                </c:pt>
                <c:pt idx="25">
                  <c:v>61.073333333333331</c:v>
                </c:pt>
                <c:pt idx="26">
                  <c:v>58.82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'4Ábrr'!$A$9</c:f>
              <c:strCache>
                <c:ptCount val="1"/>
                <c:pt idx="0">
                  <c:v>Csatl. 13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'4Ábrr'!$B$5:$AB$5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xVal>
          <c:yVal>
            <c:numRef>
              <c:f>'4Ábrr'!$B$9:$AB$9</c:f>
              <c:numCache>
                <c:formatCode>0.0</c:formatCode>
                <c:ptCount val="27"/>
                <c:pt idx="0">
                  <c:v>56.092307692307699</c:v>
                </c:pt>
                <c:pt idx="1">
                  <c:v>54.046153846153842</c:v>
                </c:pt>
                <c:pt idx="2">
                  <c:v>53.253846153846148</c:v>
                </c:pt>
                <c:pt idx="3">
                  <c:v>51.253846153846148</c:v>
                </c:pt>
                <c:pt idx="4">
                  <c:v>51.484615384615388</c:v>
                </c:pt>
                <c:pt idx="5">
                  <c:v>52.323076923076911</c:v>
                </c:pt>
                <c:pt idx="6">
                  <c:v>52.900000000000006</c:v>
                </c:pt>
                <c:pt idx="7">
                  <c:v>52.03846153846154</c:v>
                </c:pt>
                <c:pt idx="8">
                  <c:v>52.15384615384616</c:v>
                </c:pt>
                <c:pt idx="9">
                  <c:v>52.669230769230765</c:v>
                </c:pt>
                <c:pt idx="10">
                  <c:v>51.83846153846153</c:v>
                </c:pt>
                <c:pt idx="11">
                  <c:v>50.223076923076931</c:v>
                </c:pt>
                <c:pt idx="12">
                  <c:v>50.923076923076934</c:v>
                </c:pt>
                <c:pt idx="13">
                  <c:v>51.54615384615385</c:v>
                </c:pt>
                <c:pt idx="14">
                  <c:v>53.123076923076923</c:v>
                </c:pt>
                <c:pt idx="15">
                  <c:v>53.776923076923076</c:v>
                </c:pt>
                <c:pt idx="16">
                  <c:v>54.53846153846154</c:v>
                </c:pt>
                <c:pt idx="17">
                  <c:v>54.584615384615375</c:v>
                </c:pt>
                <c:pt idx="18">
                  <c:v>54.830769230769235</c:v>
                </c:pt>
                <c:pt idx="19">
                  <c:v>51.54615384615385</c:v>
                </c:pt>
                <c:pt idx="20">
                  <c:v>51.830769230769228</c:v>
                </c:pt>
                <c:pt idx="21">
                  <c:v>52.176923076923082</c:v>
                </c:pt>
                <c:pt idx="22">
                  <c:v>52.046153846153857</c:v>
                </c:pt>
                <c:pt idx="23">
                  <c:v>50.676923076923082</c:v>
                </c:pt>
                <c:pt idx="24">
                  <c:v>49.053846153846159</c:v>
                </c:pt>
                <c:pt idx="25">
                  <c:v>50.361538461538466</c:v>
                </c:pt>
                <c:pt idx="26">
                  <c:v>50.915384615384603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'4Ábrr'!#REF!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'4Ábrr'!$B$5:$AB$5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xVal>
          <c:yVal>
            <c:numRef>
              <c:f>'4Ábrr'!#REF!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'4Ábrr'!$A$10</c:f>
              <c:strCache>
                <c:ptCount val="1"/>
                <c:pt idx="0">
                  <c:v>Magyarország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'4Ábrr'!$B$5:$AB$5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xVal>
          <c:yVal>
            <c:numRef>
              <c:f>'4Ábrr'!$B$10:$AB$10</c:f>
              <c:numCache>
                <c:formatCode>General</c:formatCode>
                <c:ptCount val="27"/>
                <c:pt idx="0" formatCode="0.0">
                  <c:v>49</c:v>
                </c:pt>
                <c:pt idx="1">
                  <c:v>45.8</c:v>
                </c:pt>
                <c:pt idx="2">
                  <c:v>44.8</c:v>
                </c:pt>
                <c:pt idx="3">
                  <c:v>47.9</c:v>
                </c:pt>
                <c:pt idx="4">
                  <c:v>47.4</c:v>
                </c:pt>
                <c:pt idx="5">
                  <c:v>47.9</c:v>
                </c:pt>
                <c:pt idx="6">
                  <c:v>51.5</c:v>
                </c:pt>
                <c:pt idx="7">
                  <c:v>51.6</c:v>
                </c:pt>
                <c:pt idx="8">
                  <c:v>55.1</c:v>
                </c:pt>
                <c:pt idx="9">
                  <c:v>53.8</c:v>
                </c:pt>
                <c:pt idx="10">
                  <c:v>55.2</c:v>
                </c:pt>
                <c:pt idx="11">
                  <c:v>53.5</c:v>
                </c:pt>
                <c:pt idx="12">
                  <c:v>56.8</c:v>
                </c:pt>
                <c:pt idx="13">
                  <c:v>62</c:v>
                </c:pt>
                <c:pt idx="14">
                  <c:v>60.9</c:v>
                </c:pt>
                <c:pt idx="15">
                  <c:v>62</c:v>
                </c:pt>
                <c:pt idx="16">
                  <c:v>61.6</c:v>
                </c:pt>
                <c:pt idx="17">
                  <c:v>60</c:v>
                </c:pt>
                <c:pt idx="18">
                  <c:v>62.3</c:v>
                </c:pt>
                <c:pt idx="19">
                  <c:v>57</c:v>
                </c:pt>
                <c:pt idx="20">
                  <c:v>56.4</c:v>
                </c:pt>
                <c:pt idx="21">
                  <c:v>49.8</c:v>
                </c:pt>
                <c:pt idx="22">
                  <c:v>49.7</c:v>
                </c:pt>
                <c:pt idx="23">
                  <c:v>49.6</c:v>
                </c:pt>
                <c:pt idx="24">
                  <c:v>59.3</c:v>
                </c:pt>
                <c:pt idx="25">
                  <c:v>53.3</c:v>
                </c:pt>
                <c:pt idx="26">
                  <c:v>55.6</c:v>
                </c:pt>
              </c:numCache>
            </c:numRef>
          </c:yVal>
          <c:smooth val="1"/>
        </c:ser>
        <c:axId val="59408768"/>
        <c:axId val="59410304"/>
      </c:scatterChart>
      <c:valAx>
        <c:axId val="59408768"/>
        <c:scaling>
          <c:orientation val="minMax"/>
          <c:max val="2016"/>
          <c:min val="1990"/>
        </c:scaling>
        <c:axPos val="b"/>
        <c:numFmt formatCode="General" sourceLinked="1"/>
        <c:tickLblPos val="nextTo"/>
        <c:txPr>
          <a:bodyPr rot="-2100000"/>
          <a:lstStyle/>
          <a:p>
            <a:pPr>
              <a:defRPr/>
            </a:pPr>
            <a:endParaRPr lang="hu-HU"/>
          </a:p>
        </c:txPr>
        <c:crossAx val="59410304"/>
        <c:crosses val="autoZero"/>
        <c:crossBetween val="midCat"/>
        <c:majorUnit val="1"/>
      </c:valAx>
      <c:valAx>
        <c:axId val="59410304"/>
        <c:scaling>
          <c:orientation val="minMax"/>
          <c:min val="20"/>
        </c:scaling>
        <c:axPos val="l"/>
        <c:majorGridlines/>
        <c:numFmt formatCode="General" sourceLinked="1"/>
        <c:tickLblPos val="nextTo"/>
        <c:crossAx val="59408768"/>
        <c:crosses val="autoZero"/>
        <c:crossBetween val="midCat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7.7041557305336836E-2"/>
          <c:y val="0.69724983604069646"/>
          <c:w val="0.91451105598101556"/>
          <c:h val="0.13935815743590341"/>
        </c:manualLayout>
      </c:layout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9329615048119334E-2"/>
          <c:y val="5.1400554097404488E-2"/>
          <c:w val="0.87464304461942788"/>
          <c:h val="0.79324547973170023"/>
        </c:manualLayout>
      </c:layout>
      <c:scatterChart>
        <c:scatterStyle val="smoothMarker"/>
        <c:ser>
          <c:idx val="0"/>
          <c:order val="0"/>
          <c:tx>
            <c:strRef>
              <c:f>[2]Munka2!$A$20</c:f>
              <c:strCache>
                <c:ptCount val="1"/>
                <c:pt idx="0">
                  <c:v>EU-6</c:v>
                </c:pt>
              </c:strCache>
            </c:strRef>
          </c:tx>
          <c:marker>
            <c:symbol val="none"/>
          </c:marker>
          <c:xVal>
            <c:numRef>
              <c:f>[2]Munka2!$B$19:$T$19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[2]Munka2!$B$20:$T$20</c:f>
              <c:numCache>
                <c:formatCode>General</c:formatCode>
                <c:ptCount val="19"/>
                <c:pt idx="0">
                  <c:v>0.15768410631143442</c:v>
                </c:pt>
                <c:pt idx="1">
                  <c:v>0.15603154307735492</c:v>
                </c:pt>
                <c:pt idx="2">
                  <c:v>0.1502451352457371</c:v>
                </c:pt>
                <c:pt idx="3">
                  <c:v>0.15291127614060862</c:v>
                </c:pt>
                <c:pt idx="4">
                  <c:v>0.14719835401669401</c:v>
                </c:pt>
                <c:pt idx="5">
                  <c:v>0.14241366084077056</c:v>
                </c:pt>
                <c:pt idx="6">
                  <c:v>0.13598643646540873</c:v>
                </c:pt>
                <c:pt idx="7">
                  <c:v>0.12589272675852761</c:v>
                </c:pt>
                <c:pt idx="8">
                  <c:v>0.12831871666639016</c:v>
                </c:pt>
                <c:pt idx="9">
                  <c:v>0.12890859269204266</c:v>
                </c:pt>
                <c:pt idx="10">
                  <c:v>0.12886399648618732</c:v>
                </c:pt>
                <c:pt idx="11">
                  <c:v>0.11843173493602192</c:v>
                </c:pt>
                <c:pt idx="12">
                  <c:v>0.11456802381870512</c:v>
                </c:pt>
                <c:pt idx="13">
                  <c:v>0.11387307696329549</c:v>
                </c:pt>
                <c:pt idx="14">
                  <c:v>0.10382307901307029</c:v>
                </c:pt>
                <c:pt idx="15">
                  <c:v>9.915887216007295E-2</c:v>
                </c:pt>
                <c:pt idx="16">
                  <c:v>9.9333121697411861E-2</c:v>
                </c:pt>
                <c:pt idx="17">
                  <c:v>9.7792154020252653E-2</c:v>
                </c:pt>
                <c:pt idx="18">
                  <c:v>9.368723697252751E-2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[2]Munka2!$A$21</c:f>
              <c:strCache>
                <c:ptCount val="1"/>
                <c:pt idx="0">
                  <c:v>EU-15</c:v>
                </c:pt>
              </c:strCache>
            </c:strRef>
          </c:tx>
          <c:marker>
            <c:symbol val="none"/>
          </c:marker>
          <c:xVal>
            <c:numRef>
              <c:f>[2]Munka2!$B$19:$T$19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[2]Munka2!$B$21:$T$21</c:f>
              <c:numCache>
                <c:formatCode>General</c:formatCode>
                <c:ptCount val="19"/>
                <c:pt idx="0">
                  <c:v>0.15968594333119801</c:v>
                </c:pt>
                <c:pt idx="1">
                  <c:v>0.1571958174671976</c:v>
                </c:pt>
                <c:pt idx="2">
                  <c:v>0.15185944941710258</c:v>
                </c:pt>
                <c:pt idx="3">
                  <c:v>0.15287280487060298</c:v>
                </c:pt>
                <c:pt idx="4">
                  <c:v>0.14764813478201425</c:v>
                </c:pt>
                <c:pt idx="5">
                  <c:v>0.14278603828637543</c:v>
                </c:pt>
                <c:pt idx="6">
                  <c:v>0.13570372839800524</c:v>
                </c:pt>
                <c:pt idx="7">
                  <c:v>0.12668764084207745</c:v>
                </c:pt>
                <c:pt idx="8">
                  <c:v>0.12667517756604713</c:v>
                </c:pt>
                <c:pt idx="9">
                  <c:v>0.12597802243602704</c:v>
                </c:pt>
                <c:pt idx="10">
                  <c:v>0.12594455092137841</c:v>
                </c:pt>
                <c:pt idx="11">
                  <c:v>0.11752699686392711</c:v>
                </c:pt>
                <c:pt idx="12">
                  <c:v>0.11460849113996739</c:v>
                </c:pt>
                <c:pt idx="13">
                  <c:v>0.11264686780681887</c:v>
                </c:pt>
                <c:pt idx="14">
                  <c:v>0.10453842415074621</c:v>
                </c:pt>
                <c:pt idx="15">
                  <c:v>0.10065430347990219</c:v>
                </c:pt>
                <c:pt idx="16">
                  <c:v>0.10012947416715982</c:v>
                </c:pt>
                <c:pt idx="17">
                  <c:v>9.903170531199712E-2</c:v>
                </c:pt>
                <c:pt idx="18">
                  <c:v>9.5114575950845992E-2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[2]Munka2!$A$22</c:f>
              <c:strCache>
                <c:ptCount val="1"/>
                <c:pt idx="0">
                  <c:v>Csatl. 13</c:v>
                </c:pt>
              </c:strCache>
            </c:strRef>
          </c:tx>
          <c:marker>
            <c:symbol val="none"/>
          </c:marker>
          <c:xVal>
            <c:numRef>
              <c:f>[2]Munka2!$B$19:$T$19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[2]Munka2!$B$22:$T$22</c:f>
              <c:numCache>
                <c:formatCode>General</c:formatCode>
                <c:ptCount val="19"/>
                <c:pt idx="0">
                  <c:v>0.55952447657866389</c:v>
                </c:pt>
                <c:pt idx="1">
                  <c:v>0.51017049617844246</c:v>
                </c:pt>
                <c:pt idx="2">
                  <c:v>0.47860532226690428</c:v>
                </c:pt>
                <c:pt idx="3">
                  <c:v>0.49288729747834792</c:v>
                </c:pt>
                <c:pt idx="4">
                  <c:v>0.45004694560848441</c:v>
                </c:pt>
                <c:pt idx="5">
                  <c:v>0.39279838495441483</c:v>
                </c:pt>
                <c:pt idx="6">
                  <c:v>0.35955851739926947</c:v>
                </c:pt>
                <c:pt idx="7">
                  <c:v>0.30843348552222599</c:v>
                </c:pt>
                <c:pt idx="8">
                  <c:v>0.27108667519922275</c:v>
                </c:pt>
                <c:pt idx="9">
                  <c:v>0.28342498488366458</c:v>
                </c:pt>
                <c:pt idx="10">
                  <c:v>0.27708503768825321</c:v>
                </c:pt>
                <c:pt idx="11">
                  <c:v>0.2631189504485752</c:v>
                </c:pt>
                <c:pt idx="12">
                  <c:v>0.252436603024283</c:v>
                </c:pt>
                <c:pt idx="13">
                  <c:v>0.24387089321322217</c:v>
                </c:pt>
                <c:pt idx="14">
                  <c:v>0.2305739551932291</c:v>
                </c:pt>
                <c:pt idx="15">
                  <c:v>0.22248004043167452</c:v>
                </c:pt>
                <c:pt idx="16">
                  <c:v>0.2215058965019637</c:v>
                </c:pt>
                <c:pt idx="17">
                  <c:v>0.21250585050058554</c:v>
                </c:pt>
                <c:pt idx="18">
                  <c:v>0.19994940701957717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[2]Munka2!$A$23</c:f>
              <c:strCache>
                <c:ptCount val="1"/>
                <c:pt idx="0">
                  <c:v>EU–28</c:v>
                </c:pt>
              </c:strCache>
            </c:strRef>
          </c:tx>
          <c:marker>
            <c:symbol val="none"/>
          </c:marker>
          <c:xVal>
            <c:numRef>
              <c:f>[2]Munka2!$B$19:$T$19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[2]Munka2!$B$23:$T$23</c:f>
              <c:numCache>
                <c:formatCode>General</c:formatCode>
                <c:ptCount val="19"/>
                <c:pt idx="0">
                  <c:v>0.17908704666846784</c:v>
                </c:pt>
                <c:pt idx="1">
                  <c:v>0.17569316478502417</c:v>
                </c:pt>
                <c:pt idx="2">
                  <c:v>0.16956448171010605</c:v>
                </c:pt>
                <c:pt idx="3">
                  <c:v>0.1711032264230998</c:v>
                </c:pt>
                <c:pt idx="4">
                  <c:v>0.16464135122946033</c:v>
                </c:pt>
                <c:pt idx="5">
                  <c:v>0.15840601592484249</c:v>
                </c:pt>
                <c:pt idx="6">
                  <c:v>0.15052385943863261</c:v>
                </c:pt>
                <c:pt idx="7">
                  <c:v>0.13990212887533945</c:v>
                </c:pt>
                <c:pt idx="8">
                  <c:v>0.13854963885024849</c:v>
                </c:pt>
                <c:pt idx="9">
                  <c:v>0.13819232743089108</c:v>
                </c:pt>
                <c:pt idx="10">
                  <c:v>0.13797359624066796</c:v>
                </c:pt>
                <c:pt idx="11">
                  <c:v>0.12931735541036285</c:v>
                </c:pt>
                <c:pt idx="12">
                  <c:v>0.12567190228362418</c:v>
                </c:pt>
                <c:pt idx="13">
                  <c:v>0.12325595061138019</c:v>
                </c:pt>
                <c:pt idx="14">
                  <c:v>0.11467639562297018</c:v>
                </c:pt>
                <c:pt idx="15">
                  <c:v>0.11043634398250669</c:v>
                </c:pt>
                <c:pt idx="16">
                  <c:v>0.11003459177954472</c:v>
                </c:pt>
                <c:pt idx="17">
                  <c:v>0.10882249033247686</c:v>
                </c:pt>
                <c:pt idx="18">
                  <c:v>0.10451247953526538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[2]Munka2!$A$24</c:f>
              <c:strCache>
                <c:ptCount val="1"/>
                <c:pt idx="0">
                  <c:v>Magyarország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[2]Munka2!$B$19:$T$19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xVal>
          <c:yVal>
            <c:numRef>
              <c:f>[2]Munka2!$B$24:$T$24</c:f>
              <c:numCache>
                <c:formatCode>General</c:formatCode>
                <c:ptCount val="19"/>
                <c:pt idx="0">
                  <c:v>0.492413966060677</c:v>
                </c:pt>
                <c:pt idx="1">
                  <c:v>0.4302288674601627</c:v>
                </c:pt>
                <c:pt idx="2">
                  <c:v>0.35963480456713787</c:v>
                </c:pt>
                <c:pt idx="3">
                  <c:v>0.34919543018021598</c:v>
                </c:pt>
                <c:pt idx="4">
                  <c:v>0.31552074714311129</c:v>
                </c:pt>
                <c:pt idx="5">
                  <c:v>0.31376180214311405</c:v>
                </c:pt>
                <c:pt idx="6">
                  <c:v>0.30654820977953978</c:v>
                </c:pt>
                <c:pt idx="7">
                  <c:v>0.27012825013960434</c:v>
                </c:pt>
                <c:pt idx="8">
                  <c:v>0.25107391896562242</c:v>
                </c:pt>
                <c:pt idx="9">
                  <c:v>0.27378302780385361</c:v>
                </c:pt>
                <c:pt idx="10">
                  <c:v>0.26864611241094777</c:v>
                </c:pt>
                <c:pt idx="11">
                  <c:v>0.2566413596093457</c:v>
                </c:pt>
                <c:pt idx="12">
                  <c:v>0.24837192280234546</c:v>
                </c:pt>
                <c:pt idx="13">
                  <c:v>0.23443480152853555</c:v>
                </c:pt>
                <c:pt idx="14">
                  <c:v>0.22494718424563695</c:v>
                </c:pt>
                <c:pt idx="15">
                  <c:v>0.22460722411400733</c:v>
                </c:pt>
                <c:pt idx="16">
                  <c:v>0.22197591168427336</c:v>
                </c:pt>
                <c:pt idx="17">
                  <c:v>0.21259581172757677</c:v>
                </c:pt>
                <c:pt idx="18">
                  <c:v>0.19966996356764949</c:v>
                </c:pt>
              </c:numCache>
            </c:numRef>
          </c:yVal>
          <c:smooth val="1"/>
        </c:ser>
        <c:axId val="59499648"/>
        <c:axId val="59501184"/>
      </c:scatterChart>
      <c:valAx>
        <c:axId val="59499648"/>
        <c:scaling>
          <c:orientation val="minMax"/>
          <c:max val="2018"/>
          <c:min val="2000"/>
        </c:scaling>
        <c:axPos val="b"/>
        <c:numFmt formatCode="General" sourceLinked="1"/>
        <c:tickLblPos val="nextTo"/>
        <c:txPr>
          <a:bodyPr rot="-1800000"/>
          <a:lstStyle/>
          <a:p>
            <a:pPr>
              <a:defRPr/>
            </a:pPr>
            <a:endParaRPr lang="hu-HU"/>
          </a:p>
        </c:txPr>
        <c:crossAx val="59501184"/>
        <c:crosses val="autoZero"/>
        <c:crossBetween val="midCat"/>
        <c:majorUnit val="1"/>
      </c:valAx>
      <c:valAx>
        <c:axId val="59501184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594996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218702313373617"/>
          <c:y val="7.6755660446355622E-2"/>
          <c:w val="0.38281307859773356"/>
          <c:h val="0.33369207140368701"/>
        </c:manualLayout>
      </c:layout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2782671396844617"/>
          <c:y val="4.5689381419915097E-2"/>
          <c:w val="0.82488396642727368"/>
          <c:h val="0.85121739412203057"/>
        </c:manualLayout>
      </c:layout>
      <c:scatterChart>
        <c:scatterStyle val="smoothMarker"/>
        <c:ser>
          <c:idx val="0"/>
          <c:order val="0"/>
          <c:tx>
            <c:strRef>
              <c:f>'6 Ábr'!$A$9</c:f>
              <c:strCache>
                <c:ptCount val="1"/>
                <c:pt idx="0">
                  <c:v>Kibocsátás:  t OE/millió Ft</c:v>
                </c:pt>
              </c:strCache>
            </c:strRef>
          </c:tx>
          <c:marker>
            <c:symbol val="none"/>
          </c:marker>
          <c:xVal>
            <c:numRef>
              <c:f>'6 Ábr'!$B$8:$W$8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xVal>
          <c:yVal>
            <c:numRef>
              <c:f>'6 Ábr'!$B$9:$W$9</c:f>
              <c:numCache>
                <c:formatCode>0.0000</c:formatCode>
                <c:ptCount val="22"/>
                <c:pt idx="0">
                  <c:v>0.60698332390377197</c:v>
                </c:pt>
                <c:pt idx="1">
                  <c:v>0.62599042016155559</c:v>
                </c:pt>
                <c:pt idx="2">
                  <c:v>0.50318338766189241</c:v>
                </c:pt>
                <c:pt idx="3">
                  <c:v>0.45766870175595659</c:v>
                </c:pt>
                <c:pt idx="4">
                  <c:v>0.44236737777108381</c:v>
                </c:pt>
                <c:pt idx="5">
                  <c:v>0.43301145611978126</c:v>
                </c:pt>
                <c:pt idx="6">
                  <c:v>0.35389026358364456</c:v>
                </c:pt>
                <c:pt idx="7">
                  <c:v>0.36780858721428822</c:v>
                </c:pt>
                <c:pt idx="8">
                  <c:v>0.34495861225642455</c:v>
                </c:pt>
                <c:pt idx="9">
                  <c:v>0.29806309814080362</c:v>
                </c:pt>
                <c:pt idx="10">
                  <c:v>0.2686705176196984</c:v>
                </c:pt>
                <c:pt idx="11">
                  <c:v>0.27184429933168869</c:v>
                </c:pt>
                <c:pt idx="12">
                  <c:v>0.29174216263859432</c:v>
                </c:pt>
                <c:pt idx="13">
                  <c:v>0.22483084779087778</c:v>
                </c:pt>
                <c:pt idx="14">
                  <c:v>0.18534307041496043</c:v>
                </c:pt>
                <c:pt idx="15">
                  <c:v>0.22684982806321208</c:v>
                </c:pt>
                <c:pt idx="16">
                  <c:v>0.24385104148693221</c:v>
                </c:pt>
                <c:pt idx="17">
                  <c:v>0.23443742604382056</c:v>
                </c:pt>
                <c:pt idx="18">
                  <c:v>0.25002390147736664</c:v>
                </c:pt>
                <c:pt idx="19">
                  <c:v>0.23503118497665818</c:v>
                </c:pt>
                <c:pt idx="20">
                  <c:v>0.23806066733595999</c:v>
                </c:pt>
                <c:pt idx="21">
                  <c:v>0.23574014757285819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'6 Ábr'!$A$10</c:f>
              <c:strCache>
                <c:ptCount val="1"/>
                <c:pt idx="0">
                  <c:v>Bruttó hozzáadott érték: t OE/millió Ft</c:v>
                </c:pt>
              </c:strCache>
            </c:strRef>
          </c:tx>
          <c:marker>
            <c:symbol val="none"/>
          </c:marker>
          <c:xVal>
            <c:numRef>
              <c:f>'6 Ábr'!$B$8:$W$8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xVal>
          <c:yVal>
            <c:numRef>
              <c:f>'6 Ábr'!$B$10:$W$10</c:f>
              <c:numCache>
                <c:formatCode>0.0000</c:formatCode>
                <c:ptCount val="22"/>
                <c:pt idx="0">
                  <c:v>1.3969845362770572</c:v>
                </c:pt>
                <c:pt idx="1">
                  <c:v>1.4804158796707401</c:v>
                </c:pt>
                <c:pt idx="2">
                  <c:v>1.2914448222940349</c:v>
                </c:pt>
                <c:pt idx="3">
                  <c:v>1.2463740327521202</c:v>
                </c:pt>
                <c:pt idx="4">
                  <c:v>1.3244906842151647</c:v>
                </c:pt>
                <c:pt idx="5">
                  <c:v>1.2691553804735849</c:v>
                </c:pt>
                <c:pt idx="6">
                  <c:v>0.97015411104209526</c:v>
                </c:pt>
                <c:pt idx="7">
                  <c:v>1.0157635479324743</c:v>
                </c:pt>
                <c:pt idx="8">
                  <c:v>0.947508883818027</c:v>
                </c:pt>
                <c:pt idx="9">
                  <c:v>0.87688378662580657</c:v>
                </c:pt>
                <c:pt idx="10">
                  <c:v>0.78484827944343216</c:v>
                </c:pt>
                <c:pt idx="11">
                  <c:v>0.94718042974796723</c:v>
                </c:pt>
                <c:pt idx="12">
                  <c:v>0.90660523321393982</c:v>
                </c:pt>
                <c:pt idx="13">
                  <c:v>0.60299024371748322</c:v>
                </c:pt>
                <c:pt idx="14">
                  <c:v>0.54047171599424404</c:v>
                </c:pt>
                <c:pt idx="15">
                  <c:v>0.61193255633544186</c:v>
                </c:pt>
                <c:pt idx="16">
                  <c:v>0.60282451792586256</c:v>
                </c:pt>
                <c:pt idx="17">
                  <c:v>0.58079045657965866</c:v>
                </c:pt>
                <c:pt idx="18">
                  <c:v>0.60432502785780473</c:v>
                </c:pt>
                <c:pt idx="19">
                  <c:v>0.55341440569168121</c:v>
                </c:pt>
                <c:pt idx="20">
                  <c:v>0.58007114363060763</c:v>
                </c:pt>
                <c:pt idx="21">
                  <c:v>0.57365964941108005</c:v>
                </c:pt>
              </c:numCache>
            </c:numRef>
          </c:yVal>
          <c:smooth val="1"/>
        </c:ser>
        <c:axId val="59609856"/>
        <c:axId val="59611392"/>
      </c:scatterChart>
      <c:valAx>
        <c:axId val="59609856"/>
        <c:scaling>
          <c:orientation val="minMax"/>
          <c:max val="2019"/>
          <c:min val="1998"/>
        </c:scaling>
        <c:axPos val="b"/>
        <c:numFmt formatCode="General" sourceLinked="1"/>
        <c:tickLblPos val="nextTo"/>
        <c:txPr>
          <a:bodyPr rot="-2040000"/>
          <a:lstStyle/>
          <a:p>
            <a:pPr>
              <a:defRPr/>
            </a:pPr>
            <a:endParaRPr lang="hu-HU"/>
          </a:p>
        </c:txPr>
        <c:crossAx val="59611392"/>
        <c:crosses val="autoZero"/>
        <c:crossBetween val="midCat"/>
        <c:majorUnit val="1"/>
      </c:valAx>
      <c:valAx>
        <c:axId val="59611392"/>
        <c:scaling>
          <c:orientation val="minMax"/>
        </c:scaling>
        <c:axPos val="l"/>
        <c:majorGridlines/>
        <c:numFmt formatCode="0.0000" sourceLinked="1"/>
        <c:tickLblPos val="nextTo"/>
        <c:crossAx val="596098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9665934065934266"/>
          <c:y val="7.1334046207187071E-2"/>
          <c:w val="0.58575824175823732"/>
          <c:h val="0.16185865655681927"/>
        </c:manualLayout>
      </c:layout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9.8838362907986324E-2"/>
          <c:y val="6.1938743012771941E-2"/>
          <c:w val="0.85853155910096357"/>
          <c:h val="0.82624703349207285"/>
        </c:manualLayout>
      </c:layout>
      <c:scatterChart>
        <c:scatterStyle val="smoothMarker"/>
        <c:ser>
          <c:idx val="0"/>
          <c:order val="0"/>
          <c:tx>
            <c:strRef>
              <c:f>[5]Munka3!$P$5</c:f>
              <c:strCache>
                <c:ptCount val="1"/>
                <c:pt idx="0">
                  <c:v>Traktorok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[5]Munka3!$O$6:$O$16</c:f>
              <c:numCache>
                <c:formatCode>General</c:formatCode>
                <c:ptCount val="11"/>
                <c:pt idx="1">
                  <c:v>30</c:v>
                </c:pt>
                <c:pt idx="2">
                  <c:v>58</c:v>
                </c:pt>
                <c:pt idx="3">
                  <c:v>88</c:v>
                </c:pt>
                <c:pt idx="4">
                  <c:v>125</c:v>
                </c:pt>
                <c:pt idx="5">
                  <c:v>175</c:v>
                </c:pt>
                <c:pt idx="6">
                  <c:v>225</c:v>
                </c:pt>
                <c:pt idx="7">
                  <c:v>275</c:v>
                </c:pt>
                <c:pt idx="8">
                  <c:v>325</c:v>
                </c:pt>
                <c:pt idx="9">
                  <c:v>375</c:v>
                </c:pt>
                <c:pt idx="10">
                  <c:v>425</c:v>
                </c:pt>
              </c:numCache>
            </c:numRef>
          </c:xVal>
          <c:yVal>
            <c:numRef>
              <c:f>[5]Munka3!$P$6:$P$16</c:f>
              <c:numCache>
                <c:formatCode>General</c:formatCode>
                <c:ptCount val="11"/>
                <c:pt idx="1">
                  <c:v>470.80694204024661</c:v>
                </c:pt>
                <c:pt idx="2">
                  <c:v>333.59537447769429</c:v>
                </c:pt>
                <c:pt idx="3">
                  <c:v>276.9859636125268</c:v>
                </c:pt>
                <c:pt idx="4">
                  <c:v>242.74991706350264</c:v>
                </c:pt>
                <c:pt idx="5">
                  <c:v>216.81307574326053</c:v>
                </c:pt>
                <c:pt idx="6">
                  <c:v>198.9614249828193</c:v>
                </c:pt>
                <c:pt idx="7">
                  <c:v>186.83195177780809</c:v>
                </c:pt>
                <c:pt idx="8">
                  <c:v>177.14948501852362</c:v>
                </c:pt>
                <c:pt idx="9">
                  <c:v>169.56399009283493</c:v>
                </c:pt>
                <c:pt idx="10">
                  <c:v>164.71093705564854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[5]Munka3!$Q$5</c:f>
              <c:strCache>
                <c:ptCount val="1"/>
                <c:pt idx="0">
                  <c:v>Arató-cséplő gépek</c:v>
                </c:pt>
              </c:strCache>
            </c:strRef>
          </c:tx>
          <c:marker>
            <c:symbol val="none"/>
          </c:marker>
          <c:xVal>
            <c:numRef>
              <c:f>[5]Munka3!$O$6:$O$16</c:f>
              <c:numCache>
                <c:formatCode>General</c:formatCode>
                <c:ptCount val="11"/>
                <c:pt idx="1">
                  <c:v>30</c:v>
                </c:pt>
                <c:pt idx="2">
                  <c:v>58</c:v>
                </c:pt>
                <c:pt idx="3">
                  <c:v>88</c:v>
                </c:pt>
                <c:pt idx="4">
                  <c:v>125</c:v>
                </c:pt>
                <c:pt idx="5">
                  <c:v>175</c:v>
                </c:pt>
                <c:pt idx="6">
                  <c:v>225</c:v>
                </c:pt>
                <c:pt idx="7">
                  <c:v>275</c:v>
                </c:pt>
                <c:pt idx="8">
                  <c:v>325</c:v>
                </c:pt>
                <c:pt idx="9">
                  <c:v>375</c:v>
                </c:pt>
                <c:pt idx="10">
                  <c:v>425</c:v>
                </c:pt>
              </c:numCache>
            </c:numRef>
          </c:xVal>
          <c:yVal>
            <c:numRef>
              <c:f>[5]Munka3!$Q$6:$Q$16</c:f>
              <c:numCache>
                <c:formatCode>General</c:formatCode>
                <c:ptCount val="11"/>
                <c:pt idx="3">
                  <c:v>467.07999197404348</c:v>
                </c:pt>
                <c:pt idx="4">
                  <c:v>415.50524531161352</c:v>
                </c:pt>
                <c:pt idx="5">
                  <c:v>373.48118780774945</c:v>
                </c:pt>
                <c:pt idx="6">
                  <c:v>342.15749384040208</c:v>
                </c:pt>
                <c:pt idx="7">
                  <c:v>316.63354326973371</c:v>
                </c:pt>
                <c:pt idx="8">
                  <c:v>295.38438104297592</c:v>
                </c:pt>
                <c:pt idx="9">
                  <c:v>276.83498567790878</c:v>
                </c:pt>
                <c:pt idx="10">
                  <c:v>262.590108073701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[5]Munka3!$R$5</c:f>
              <c:strCache>
                <c:ptCount val="1"/>
                <c:pt idx="0">
                  <c:v>Magajáró rakodók</c:v>
                </c:pt>
              </c:strCache>
            </c:strRef>
          </c:tx>
          <c:marker>
            <c:symbol val="none"/>
          </c:marker>
          <c:xVal>
            <c:numRef>
              <c:f>[5]Munka3!$O$6:$O$16</c:f>
              <c:numCache>
                <c:formatCode>General</c:formatCode>
                <c:ptCount val="11"/>
                <c:pt idx="1">
                  <c:v>30</c:v>
                </c:pt>
                <c:pt idx="2">
                  <c:v>58</c:v>
                </c:pt>
                <c:pt idx="3">
                  <c:v>88</c:v>
                </c:pt>
                <c:pt idx="4">
                  <c:v>125</c:v>
                </c:pt>
                <c:pt idx="5">
                  <c:v>175</c:v>
                </c:pt>
                <c:pt idx="6">
                  <c:v>225</c:v>
                </c:pt>
                <c:pt idx="7">
                  <c:v>275</c:v>
                </c:pt>
                <c:pt idx="8">
                  <c:v>325</c:v>
                </c:pt>
                <c:pt idx="9">
                  <c:v>375</c:v>
                </c:pt>
                <c:pt idx="10">
                  <c:v>425</c:v>
                </c:pt>
              </c:numCache>
            </c:numRef>
          </c:xVal>
          <c:yVal>
            <c:numRef>
              <c:f>[5]Munka3!$R$6:$R$16</c:f>
              <c:numCache>
                <c:formatCode>General</c:formatCode>
                <c:ptCount val="11"/>
                <c:pt idx="1">
                  <c:v>603.86167985818247</c:v>
                </c:pt>
                <c:pt idx="2">
                  <c:v>474.7500168099624</c:v>
                </c:pt>
                <c:pt idx="3">
                  <c:v>418.08882410729723</c:v>
                </c:pt>
                <c:pt idx="4">
                  <c:v>383.22528477849539</c:v>
                </c:pt>
                <c:pt idx="5">
                  <c:v>355.37472675247676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[5]Munka3!$S$5</c:f>
              <c:strCache>
                <c:ptCount val="1"/>
                <c:pt idx="0">
                  <c:v>Magajáró betakarítók</c:v>
                </c:pt>
              </c:strCache>
            </c:strRef>
          </c:tx>
          <c:marker>
            <c:symbol val="none"/>
          </c:marker>
          <c:xVal>
            <c:numRef>
              <c:f>[5]Munka3!$O$6:$O$16</c:f>
              <c:numCache>
                <c:formatCode>General</c:formatCode>
                <c:ptCount val="11"/>
                <c:pt idx="1">
                  <c:v>30</c:v>
                </c:pt>
                <c:pt idx="2">
                  <c:v>58</c:v>
                </c:pt>
                <c:pt idx="3">
                  <c:v>88</c:v>
                </c:pt>
                <c:pt idx="4">
                  <c:v>125</c:v>
                </c:pt>
                <c:pt idx="5">
                  <c:v>175</c:v>
                </c:pt>
                <c:pt idx="6">
                  <c:v>225</c:v>
                </c:pt>
                <c:pt idx="7">
                  <c:v>275</c:v>
                </c:pt>
                <c:pt idx="8">
                  <c:v>325</c:v>
                </c:pt>
                <c:pt idx="9">
                  <c:v>375</c:v>
                </c:pt>
                <c:pt idx="10">
                  <c:v>425</c:v>
                </c:pt>
              </c:numCache>
            </c:numRef>
          </c:xVal>
          <c:yVal>
            <c:numRef>
              <c:f>[5]Munka3!$S$6:$S$16</c:f>
              <c:numCache>
                <c:formatCode>General</c:formatCode>
                <c:ptCount val="11"/>
                <c:pt idx="1">
                  <c:v>777.88410637545417</c:v>
                </c:pt>
                <c:pt idx="2">
                  <c:v>613.70928933553739</c:v>
                </c:pt>
                <c:pt idx="3">
                  <c:v>525.60850618541997</c:v>
                </c:pt>
                <c:pt idx="4">
                  <c:v>466.83794819621778</c:v>
                </c:pt>
                <c:pt idx="5">
                  <c:v>419.5015570542933</c:v>
                </c:pt>
                <c:pt idx="6">
                  <c:v>383.76239235513765</c:v>
                </c:pt>
                <c:pt idx="7">
                  <c:v>356.27550049404857</c:v>
                </c:pt>
                <c:pt idx="8">
                  <c:v>329.80083488706555</c:v>
                </c:pt>
                <c:pt idx="9">
                  <c:v>306.83904988384865</c:v>
                </c:pt>
              </c:numCache>
            </c:numRef>
          </c:yVal>
          <c:smooth val="1"/>
        </c:ser>
        <c:axId val="60728832"/>
        <c:axId val="60730368"/>
      </c:scatterChart>
      <c:valAx>
        <c:axId val="60728832"/>
        <c:scaling>
          <c:orientation val="minMax"/>
          <c:max val="450"/>
          <c:min val="30"/>
        </c:scaling>
        <c:axPos val="b"/>
        <c:numFmt formatCode="General" sourceLinked="1"/>
        <c:tickLblPos val="nextTo"/>
        <c:crossAx val="60730368"/>
        <c:crosses val="autoZero"/>
        <c:crossBetween val="midCat"/>
      </c:valAx>
      <c:valAx>
        <c:axId val="60730368"/>
        <c:scaling>
          <c:orientation val="minMax"/>
        </c:scaling>
        <c:axPos val="l"/>
        <c:majorGridlines/>
        <c:numFmt formatCode="General" sourceLinked="1"/>
        <c:tickLblPos val="nextTo"/>
        <c:spPr>
          <a:ln>
            <a:solidFill>
              <a:srgbClr val="FF0000"/>
            </a:solidFill>
          </a:ln>
        </c:spPr>
        <c:crossAx val="60728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992025518341351"/>
          <c:y val="9.6475911222394239E-2"/>
          <c:w val="0.79585326953748003"/>
          <c:h val="0.1989584774706509"/>
        </c:manualLayout>
      </c:layout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1423840769903741"/>
          <c:y val="5.8977528207380447E-2"/>
          <c:w val="0.84544903762029955"/>
          <c:h val="0.80794595894636678"/>
        </c:manualLayout>
      </c:layout>
      <c:scatterChart>
        <c:scatterStyle val="smoothMarker"/>
        <c:ser>
          <c:idx val="0"/>
          <c:order val="0"/>
          <c:tx>
            <c:strRef>
              <c:f>'8Ábr'!$C$5</c:f>
              <c:strCache>
                <c:ptCount val="1"/>
                <c:pt idx="0">
                  <c:v>50 kW </c:v>
                </c:pt>
              </c:strCache>
            </c:strRef>
          </c:tx>
          <c:marker>
            <c:symbol val="none"/>
          </c:marker>
          <c:xVal>
            <c:numRef>
              <c:f>'8Ábr'!$B$6:$B$11</c:f>
              <c:numCache>
                <c:formatCode>General</c:formatCode>
                <c:ptCount val="6"/>
                <c:pt idx="0">
                  <c:v>0.5</c:v>
                </c:pt>
                <c:pt idx="1">
                  <c:v>2</c:v>
                </c:pt>
                <c:pt idx="2">
                  <c:v>4.5</c:v>
                </c:pt>
                <c:pt idx="3">
                  <c:v>18</c:v>
                </c:pt>
                <c:pt idx="4">
                  <c:v>50</c:v>
                </c:pt>
                <c:pt idx="5">
                  <c:v>98</c:v>
                </c:pt>
              </c:numCache>
            </c:numRef>
          </c:xVal>
          <c:yVal>
            <c:numRef>
              <c:f>'8Ábr'!$C$6:$C$11</c:f>
              <c:numCache>
                <c:formatCode>0</c:formatCode>
                <c:ptCount val="6"/>
                <c:pt idx="0">
                  <c:v>55021.45485714286</c:v>
                </c:pt>
                <c:pt idx="1">
                  <c:v>38247.506571428581</c:v>
                </c:pt>
                <c:pt idx="2">
                  <c:v>34031.336253968257</c:v>
                </c:pt>
                <c:pt idx="3">
                  <c:v>30502.738825396824</c:v>
                </c:pt>
                <c:pt idx="4">
                  <c:v>29283.820262857142</c:v>
                </c:pt>
                <c:pt idx="5">
                  <c:v>28795.103632653063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'8Ábr'!$D$5</c:f>
              <c:strCache>
                <c:ptCount val="1"/>
                <c:pt idx="0">
                  <c:v>70 kW</c:v>
                </c:pt>
              </c:strCache>
            </c:strRef>
          </c:tx>
          <c:marker>
            <c:symbol val="none"/>
          </c:marker>
          <c:xVal>
            <c:numRef>
              <c:f>'8Ábr'!$B$6:$B$11</c:f>
              <c:numCache>
                <c:formatCode>General</c:formatCode>
                <c:ptCount val="6"/>
                <c:pt idx="0">
                  <c:v>0.5</c:v>
                </c:pt>
                <c:pt idx="1">
                  <c:v>2</c:v>
                </c:pt>
                <c:pt idx="2">
                  <c:v>4.5</c:v>
                </c:pt>
                <c:pt idx="3">
                  <c:v>18</c:v>
                </c:pt>
                <c:pt idx="4">
                  <c:v>50</c:v>
                </c:pt>
                <c:pt idx="5">
                  <c:v>98</c:v>
                </c:pt>
              </c:numCache>
            </c:numRef>
          </c:xVal>
          <c:yVal>
            <c:numRef>
              <c:f>'8Ábr'!$D$6:$D$11</c:f>
              <c:numCache>
                <c:formatCode>0</c:formatCode>
                <c:ptCount val="6"/>
                <c:pt idx="0">
                  <c:v>51266.491063333342</c:v>
                </c:pt>
                <c:pt idx="1">
                  <c:v>32894.840265833336</c:v>
                </c:pt>
                <c:pt idx="2">
                  <c:v>28390.099747777775</c:v>
                </c:pt>
                <c:pt idx="3">
                  <c:v>24694.930770277781</c:v>
                </c:pt>
                <c:pt idx="4">
                  <c:v>23443.543210633339</c:v>
                </c:pt>
                <c:pt idx="5">
                  <c:v>22946.886740119051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'8Ábr'!$E$5</c:f>
              <c:strCache>
                <c:ptCount val="1"/>
                <c:pt idx="0">
                  <c:v>125 kW</c:v>
                </c:pt>
              </c:strCache>
            </c:strRef>
          </c:tx>
          <c:marker>
            <c:symbol val="none"/>
          </c:marker>
          <c:xVal>
            <c:numRef>
              <c:f>'8Ábr'!$B$6:$B$11</c:f>
              <c:numCache>
                <c:formatCode>General</c:formatCode>
                <c:ptCount val="6"/>
                <c:pt idx="0">
                  <c:v>0.5</c:v>
                </c:pt>
                <c:pt idx="1">
                  <c:v>2</c:v>
                </c:pt>
                <c:pt idx="2">
                  <c:v>4.5</c:v>
                </c:pt>
                <c:pt idx="3">
                  <c:v>18</c:v>
                </c:pt>
                <c:pt idx="4">
                  <c:v>50</c:v>
                </c:pt>
                <c:pt idx="5">
                  <c:v>98</c:v>
                </c:pt>
              </c:numCache>
            </c:numRef>
          </c:xVal>
          <c:yVal>
            <c:numRef>
              <c:f>'8Ábr'!$E$6:$E$11</c:f>
              <c:numCache>
                <c:formatCode>0</c:formatCode>
                <c:ptCount val="6"/>
                <c:pt idx="0">
                  <c:v>41772.037845977015</c:v>
                </c:pt>
                <c:pt idx="1">
                  <c:v>22436.101826026279</c:v>
                </c:pt>
                <c:pt idx="2">
                  <c:v>17958.693130487143</c:v>
                </c:pt>
                <c:pt idx="3">
                  <c:v>14465.23609050356</c:v>
                </c:pt>
                <c:pt idx="4">
                  <c:v>13343.359738065683</c:v>
                </c:pt>
                <c:pt idx="5">
                  <c:v>12910.749137497069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'8Ábr'!$F$5</c:f>
              <c:strCache>
                <c:ptCount val="1"/>
                <c:pt idx="0">
                  <c:v>175 kW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'8Ábr'!$B$6:$B$11</c:f>
              <c:numCache>
                <c:formatCode>General</c:formatCode>
                <c:ptCount val="6"/>
                <c:pt idx="0">
                  <c:v>0.5</c:v>
                </c:pt>
                <c:pt idx="1">
                  <c:v>2</c:v>
                </c:pt>
                <c:pt idx="2">
                  <c:v>4.5</c:v>
                </c:pt>
                <c:pt idx="3">
                  <c:v>18</c:v>
                </c:pt>
                <c:pt idx="4">
                  <c:v>50</c:v>
                </c:pt>
                <c:pt idx="5">
                  <c:v>98</c:v>
                </c:pt>
              </c:numCache>
            </c:numRef>
          </c:xVal>
          <c:yVal>
            <c:numRef>
              <c:f>'8Ábr'!$F$6:$F$11</c:f>
              <c:numCache>
                <c:formatCode>0</c:formatCode>
                <c:ptCount val="6"/>
                <c:pt idx="0">
                  <c:v>47545.799999999996</c:v>
                </c:pt>
                <c:pt idx="1">
                  <c:v>22513.949999999997</c:v>
                </c:pt>
                <c:pt idx="2">
                  <c:v>16909.533333333333</c:v>
                </c:pt>
                <c:pt idx="3">
                  <c:v>12674.883333333331</c:v>
                </c:pt>
                <c:pt idx="4">
                  <c:v>11364.557999999997</c:v>
                </c:pt>
                <c:pt idx="5">
                  <c:v>10870.080612244896</c:v>
                </c:pt>
              </c:numCache>
            </c:numRef>
          </c:yVal>
          <c:smooth val="1"/>
        </c:ser>
        <c:axId val="60799232"/>
        <c:axId val="60805120"/>
      </c:scatterChart>
      <c:valAx>
        <c:axId val="60799232"/>
        <c:scaling>
          <c:orientation val="minMax"/>
          <c:max val="100"/>
          <c:min val="0"/>
        </c:scaling>
        <c:axPos val="b"/>
        <c:numFmt formatCode="General" sourceLinked="1"/>
        <c:tickLblPos val="nextTo"/>
        <c:txPr>
          <a:bodyPr rot="-2040000"/>
          <a:lstStyle/>
          <a:p>
            <a:pPr>
              <a:defRPr/>
            </a:pPr>
            <a:endParaRPr lang="hu-HU"/>
          </a:p>
        </c:txPr>
        <c:crossAx val="60805120"/>
        <c:crosses val="autoZero"/>
        <c:crossBetween val="midCat"/>
        <c:majorUnit val="5"/>
      </c:valAx>
      <c:valAx>
        <c:axId val="60805120"/>
        <c:scaling>
          <c:orientation val="minMax"/>
        </c:scaling>
        <c:axPos val="l"/>
        <c:majorGridlines/>
        <c:numFmt formatCode="0" sourceLinked="1"/>
        <c:tickLblPos val="nextTo"/>
        <c:crossAx val="60799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81212812199409"/>
          <c:y val="4.2279595528646588E-2"/>
          <c:w val="0.84452132397477464"/>
          <c:h val="0.19669450981905165"/>
        </c:manualLayout>
      </c:layout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gif"/><Relationship Id="rId1" Type="http://schemas.openxmlformats.org/officeDocument/2006/relationships/hyperlink" Target="http://epp.eurostat.ec.europa.eu/tgm/table.do?tab=table&amp;init=1&amp;language=en&amp;pcode=tsdcc310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17</xdr:row>
      <xdr:rowOff>57150</xdr:rowOff>
    </xdr:from>
    <xdr:to>
      <xdr:col>15</xdr:col>
      <xdr:colOff>38100</xdr:colOff>
      <xdr:row>37</xdr:row>
      <xdr:rowOff>95250</xdr:rowOff>
    </xdr:to>
    <xdr:graphicFrame macro="">
      <xdr:nvGraphicFramePr>
        <xdr:cNvPr id="2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</xdr:row>
      <xdr:rowOff>114301</xdr:rowOff>
    </xdr:from>
    <xdr:to>
      <xdr:col>16</xdr:col>
      <xdr:colOff>352425</xdr:colOff>
      <xdr:row>22</xdr:row>
      <xdr:rowOff>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11</xdr:row>
      <xdr:rowOff>133349</xdr:rowOff>
    </xdr:from>
    <xdr:to>
      <xdr:col>11</xdr:col>
      <xdr:colOff>352425</xdr:colOff>
      <xdr:row>29</xdr:row>
      <xdr:rowOff>57150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1</xdr:row>
      <xdr:rowOff>57150</xdr:rowOff>
    </xdr:to>
    <xdr:pic>
      <xdr:nvPicPr>
        <xdr:cNvPr id="2" name="Picture 1" descr="https://www.ksh.hu/docs/hun/eurostat_tablak/i/tgm.gif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85750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306917</xdr:colOff>
      <xdr:row>12</xdr:row>
      <xdr:rowOff>84666</xdr:rowOff>
    </xdr:from>
    <xdr:to>
      <xdr:col>20</xdr:col>
      <xdr:colOff>179917</xdr:colOff>
      <xdr:row>29</xdr:row>
      <xdr:rowOff>74083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28</xdr:row>
      <xdr:rowOff>19051</xdr:rowOff>
    </xdr:from>
    <xdr:to>
      <xdr:col>13</xdr:col>
      <xdr:colOff>85725</xdr:colOff>
      <xdr:row>45</xdr:row>
      <xdr:rowOff>133350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76199</xdr:rowOff>
    </xdr:from>
    <xdr:to>
      <xdr:col>9</xdr:col>
      <xdr:colOff>200025</xdr:colOff>
      <xdr:row>34</xdr:row>
      <xdr:rowOff>28574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19</xdr:row>
      <xdr:rowOff>104775</xdr:rowOff>
    </xdr:from>
    <xdr:to>
      <xdr:col>8</xdr:col>
      <xdr:colOff>295275</xdr:colOff>
      <xdr:row>34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285751</xdr:colOff>
      <xdr:row>15</xdr:row>
      <xdr:rowOff>104774</xdr:rowOff>
    </xdr:from>
    <xdr:to>
      <xdr:col>14</xdr:col>
      <xdr:colOff>314326</xdr:colOff>
      <xdr:row>29</xdr:row>
      <xdr:rowOff>133350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1357312</xdr:colOff>
      <xdr:row>2</xdr:row>
      <xdr:rowOff>83344</xdr:rowOff>
    </xdr:from>
    <xdr:to>
      <xdr:col>1</xdr:col>
      <xdr:colOff>1357312</xdr:colOff>
      <xdr:row>4</xdr:row>
      <xdr:rowOff>169069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5437" y="388144"/>
          <a:ext cx="0" cy="44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5;solat%20-%207_2_orszagos_eves_energiamerleg_2014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_3_16i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_7_1i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_1_megujulo_energiaforrasok_felhasznalasanak_reszaranya_2005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5_AGm_T&#225;blJavM&#243;d1412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rtalom"/>
      <sheetName val="2019"/>
      <sheetName val="2019_TJ"/>
      <sheetName val="2019_ktoe"/>
      <sheetName val="19+"/>
      <sheetName val="19"/>
      <sheetName val="2018"/>
      <sheetName val="2018_TJ"/>
      <sheetName val="2018_ktoe"/>
      <sheetName val="18+"/>
      <sheetName val="18"/>
      <sheetName val="2017"/>
      <sheetName val="2017_TJ"/>
      <sheetName val="2017_ktoe"/>
      <sheetName val="17"/>
      <sheetName val="2016"/>
      <sheetName val="2016_TJ"/>
      <sheetName val="2016_ktoe"/>
      <sheetName val="2015"/>
      <sheetName val="2015_TJ"/>
      <sheetName val="2015_ktoe"/>
      <sheetName val="2014"/>
      <sheetName val="2014_TJ"/>
      <sheetName val="2014_ktoe"/>
      <sheetName val="14+"/>
      <sheetName val="14"/>
      <sheetName val="Z19"/>
      <sheetName val="4t"/>
      <sheetName val="3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N1" t="str">
            <v>ktoe</v>
          </cell>
        </row>
        <row r="2">
          <cell r="N2" t="str">
            <v>terajoule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7.3.16."/>
      <sheetName val="Munka1"/>
      <sheetName val="Munka2"/>
    </sheetNames>
    <sheetDataSet>
      <sheetData sheetId="0"/>
      <sheetData sheetId="1">
        <row r="9">
          <cell r="B9">
            <v>2000</v>
          </cell>
          <cell r="C9">
            <v>2001</v>
          </cell>
          <cell r="D9">
            <v>2002</v>
          </cell>
          <cell r="E9">
            <v>2003</v>
          </cell>
          <cell r="F9">
            <v>2004</v>
          </cell>
          <cell r="G9">
            <v>2005</v>
          </cell>
          <cell r="H9">
            <v>2006</v>
          </cell>
          <cell r="I9">
            <v>2007</v>
          </cell>
          <cell r="J9">
            <v>2008</v>
          </cell>
          <cell r="K9">
            <v>2009</v>
          </cell>
          <cell r="L9">
            <v>2010</v>
          </cell>
          <cell r="M9">
            <v>2011</v>
          </cell>
          <cell r="N9">
            <v>2012</v>
          </cell>
          <cell r="O9">
            <v>2013</v>
          </cell>
          <cell r="P9">
            <v>2014</v>
          </cell>
          <cell r="Q9">
            <v>2015</v>
          </cell>
          <cell r="R9">
            <v>2016</v>
          </cell>
          <cell r="S9">
            <v>2017</v>
          </cell>
          <cell r="T9">
            <v>2018</v>
          </cell>
        </row>
        <row r="10">
          <cell r="A10" t="str">
            <v>EU-6</v>
          </cell>
          <cell r="B10">
            <v>99.995608796764401</v>
          </cell>
          <cell r="C10">
            <v>102.12799797775531</v>
          </cell>
          <cell r="D10">
            <v>100.92547421638018</v>
          </cell>
          <cell r="E10">
            <v>102.76727462082911</v>
          </cell>
          <cell r="F10">
            <v>103.29580940343781</v>
          </cell>
          <cell r="G10">
            <v>103.24488291203238</v>
          </cell>
          <cell r="H10">
            <v>103.56364004044489</v>
          </cell>
          <cell r="I10">
            <v>100.58404600606674</v>
          </cell>
          <cell r="J10">
            <v>100.89202467138524</v>
          </cell>
          <cell r="K10">
            <v>95.433351263902949</v>
          </cell>
          <cell r="L10">
            <v>99.971587462082894</v>
          </cell>
          <cell r="M10">
            <v>95.063843579373113</v>
          </cell>
          <cell r="N10">
            <v>95.448730131445885</v>
          </cell>
          <cell r="O10">
            <v>96.015503336703745</v>
          </cell>
          <cell r="P10">
            <v>91.617310313447931</v>
          </cell>
          <cell r="Q10">
            <v>92.733734175935297</v>
          </cell>
          <cell r="R10">
            <v>92.653617087967632</v>
          </cell>
          <cell r="S10">
            <v>92.767594135490398</v>
          </cell>
          <cell r="T10">
            <v>91.543069565217394</v>
          </cell>
        </row>
        <row r="11">
          <cell r="A11" t="str">
            <v>EU-15</v>
          </cell>
          <cell r="B11">
            <v>99.998522736555472</v>
          </cell>
          <cell r="C11">
            <v>102.17033648740639</v>
          </cell>
          <cell r="D11">
            <v>102.0241618788291</v>
          </cell>
          <cell r="E11">
            <v>104.27795772634445</v>
          </cell>
          <cell r="F11">
            <v>105.46793321987744</v>
          </cell>
          <cell r="G11">
            <v>105.78650551395508</v>
          </cell>
          <cell r="H11">
            <v>105.95267392784207</v>
          </cell>
          <cell r="I11">
            <v>104.0469424098026</v>
          </cell>
          <cell r="J11">
            <v>103.59306569094619</v>
          </cell>
          <cell r="K11">
            <v>97.530315452688896</v>
          </cell>
          <cell r="L11">
            <v>101.41453907420012</v>
          </cell>
          <cell r="M11">
            <v>97.359400204220549</v>
          </cell>
          <cell r="N11">
            <v>96.925338733832518</v>
          </cell>
          <cell r="O11">
            <v>96.003190333560255</v>
          </cell>
          <cell r="P11">
            <v>92.242128658951671</v>
          </cell>
          <cell r="Q11">
            <v>93.631992579986374</v>
          </cell>
          <cell r="R11">
            <v>93.825894349897865</v>
          </cell>
          <cell r="S11">
            <v>94.96450755616064</v>
          </cell>
          <cell r="T11">
            <v>93.853100272294071</v>
          </cell>
        </row>
        <row r="12">
          <cell r="A12" t="str">
            <v>Csatl. 13</v>
          </cell>
          <cell r="B12">
            <v>99.993730593607324</v>
          </cell>
          <cell r="C12">
            <v>102.50344444444441</v>
          </cell>
          <cell r="D12">
            <v>102.87457496194823</v>
          </cell>
          <cell r="E12">
            <v>106.25087823439878</v>
          </cell>
          <cell r="F12">
            <v>106.48451522070015</v>
          </cell>
          <cell r="G12">
            <v>107.80175304414004</v>
          </cell>
          <cell r="H12">
            <v>110.68712062404869</v>
          </cell>
          <cell r="I12">
            <v>110.48373820395736</v>
          </cell>
          <cell r="J12">
            <v>110.41624353120243</v>
          </cell>
          <cell r="K12">
            <v>102.77311339421615</v>
          </cell>
          <cell r="L12">
            <v>107.24642808219178</v>
          </cell>
          <cell r="M12">
            <v>106.82955783866058</v>
          </cell>
          <cell r="N12">
            <v>103.69260920852356</v>
          </cell>
          <cell r="O12">
            <v>101.8186312785388</v>
          </cell>
          <cell r="P12">
            <v>99.201934931506827</v>
          </cell>
          <cell r="Q12">
            <v>100.75569063926942</v>
          </cell>
          <cell r="R12">
            <v>102.84024010654488</v>
          </cell>
          <cell r="S12">
            <v>107.18507229832572</v>
          </cell>
          <cell r="T12">
            <v>108.08169330289192</v>
          </cell>
        </row>
        <row r="13">
          <cell r="A13" t="str">
            <v>EU–28</v>
          </cell>
          <cell r="B13">
            <v>99.997777258027256</v>
          </cell>
          <cell r="C13">
            <v>102.23269201894203</v>
          </cell>
          <cell r="D13">
            <v>102.17448521598523</v>
          </cell>
          <cell r="E13">
            <v>104.61141285516287</v>
          </cell>
          <cell r="F13">
            <v>105.68344404019405</v>
          </cell>
          <cell r="G13">
            <v>106.15916533841533</v>
          </cell>
          <cell r="H13">
            <v>106.73355665280666</v>
          </cell>
          <cell r="I13">
            <v>105.08077743127744</v>
          </cell>
          <cell r="J13">
            <v>104.68572834372833</v>
          </cell>
          <cell r="K13">
            <v>98.366846904596912</v>
          </cell>
          <cell r="L13">
            <v>102.35692509817511</v>
          </cell>
          <cell r="M13">
            <v>98.849070743820761</v>
          </cell>
          <cell r="N13">
            <v>97.998454435204437</v>
          </cell>
          <cell r="O13">
            <v>96.924592400092408</v>
          </cell>
          <cell r="P13">
            <v>93.33028193578194</v>
          </cell>
          <cell r="Q13">
            <v>94.74262583737584</v>
          </cell>
          <cell r="R13">
            <v>95.224297297297298</v>
          </cell>
          <cell r="S13">
            <v>96.857529163779176</v>
          </cell>
          <cell r="T13">
            <v>96.061025005775008</v>
          </cell>
        </row>
        <row r="14">
          <cell r="A14" t="str">
            <v>Magyarország</v>
          </cell>
          <cell r="B14">
            <v>100.00219183511692</v>
          </cell>
          <cell r="C14">
            <v>102.33564011097897</v>
          </cell>
          <cell r="D14">
            <v>102.2829607609988</v>
          </cell>
          <cell r="E14">
            <v>104.41649227110581</v>
          </cell>
          <cell r="F14">
            <v>104.74050733254062</v>
          </cell>
          <cell r="G14">
            <v>113.05013079667063</v>
          </cell>
          <cell r="H14">
            <v>111.80152199762188</v>
          </cell>
          <cell r="I14">
            <v>109.47881490289339</v>
          </cell>
          <cell r="J14">
            <v>107.68991280221958</v>
          </cell>
          <cell r="K14">
            <v>102.41915973047956</v>
          </cell>
          <cell r="L14">
            <v>105.39999603646453</v>
          </cell>
          <cell r="M14">
            <v>103.30013079667062</v>
          </cell>
          <cell r="N14">
            <v>98.180840269520417</v>
          </cell>
          <cell r="O14">
            <v>94.80745937376139</v>
          </cell>
          <cell r="P14">
            <v>94.424233055885836</v>
          </cell>
          <cell r="Q14">
            <v>99.893951644867201</v>
          </cell>
          <cell r="R14">
            <v>101.40612762584225</v>
          </cell>
          <cell r="S14">
            <v>105.83707094728499</v>
          </cell>
          <cell r="T14">
            <v>105.87509710661911</v>
          </cell>
        </row>
      </sheetData>
      <sheetData sheetId="2">
        <row r="19">
          <cell r="B19">
            <v>2000</v>
          </cell>
          <cell r="C19">
            <v>2001</v>
          </cell>
          <cell r="D19">
            <v>2002</v>
          </cell>
          <cell r="E19">
            <v>2003</v>
          </cell>
          <cell r="F19">
            <v>2004</v>
          </cell>
          <cell r="G19">
            <v>2005</v>
          </cell>
          <cell r="H19">
            <v>2006</v>
          </cell>
          <cell r="I19">
            <v>2007</v>
          </cell>
          <cell r="J19">
            <v>2008</v>
          </cell>
          <cell r="K19">
            <v>2009</v>
          </cell>
          <cell r="L19">
            <v>2010</v>
          </cell>
          <cell r="M19">
            <v>2011</v>
          </cell>
          <cell r="N19">
            <v>2012</v>
          </cell>
          <cell r="O19">
            <v>2013</v>
          </cell>
          <cell r="P19">
            <v>2014</v>
          </cell>
          <cell r="Q19">
            <v>2015</v>
          </cell>
          <cell r="R19">
            <v>2016</v>
          </cell>
          <cell r="S19">
            <v>2017</v>
          </cell>
          <cell r="T19">
            <v>2018</v>
          </cell>
        </row>
        <row r="20">
          <cell r="A20" t="str">
            <v>EU-6</v>
          </cell>
          <cell r="B20">
            <v>0.15768410631143442</v>
          </cell>
          <cell r="C20">
            <v>0.15603154307735492</v>
          </cell>
          <cell r="D20">
            <v>0.1502451352457371</v>
          </cell>
          <cell r="E20">
            <v>0.15291127614060862</v>
          </cell>
          <cell r="F20">
            <v>0.14719835401669401</v>
          </cell>
          <cell r="G20">
            <v>0.14241366084077056</v>
          </cell>
          <cell r="H20">
            <v>0.13598643646540873</v>
          </cell>
          <cell r="I20">
            <v>0.12589272675852761</v>
          </cell>
          <cell r="J20">
            <v>0.12831871666639016</v>
          </cell>
          <cell r="K20">
            <v>0.12890859269204266</v>
          </cell>
          <cell r="L20">
            <v>0.12886399648618732</v>
          </cell>
          <cell r="M20">
            <v>0.11843173493602192</v>
          </cell>
          <cell r="N20">
            <v>0.11456802381870512</v>
          </cell>
          <cell r="O20">
            <v>0.11387307696329549</v>
          </cell>
          <cell r="P20">
            <v>0.10382307901307029</v>
          </cell>
          <cell r="Q20">
            <v>9.915887216007295E-2</v>
          </cell>
          <cell r="R20">
            <v>9.9333121697411861E-2</v>
          </cell>
          <cell r="S20">
            <v>9.7792154020252653E-2</v>
          </cell>
          <cell r="T20">
            <v>9.368723697252751E-2</v>
          </cell>
        </row>
        <row r="21">
          <cell r="A21" t="str">
            <v>EU-15</v>
          </cell>
          <cell r="B21">
            <v>0.15968594333119801</v>
          </cell>
          <cell r="C21">
            <v>0.1571958174671976</v>
          </cell>
          <cell r="D21">
            <v>0.15185944941710258</v>
          </cell>
          <cell r="E21">
            <v>0.15287280487060298</v>
          </cell>
          <cell r="F21">
            <v>0.14764813478201425</v>
          </cell>
          <cell r="G21">
            <v>0.14278603828637543</v>
          </cell>
          <cell r="H21">
            <v>0.13570372839800524</v>
          </cell>
          <cell r="I21">
            <v>0.12668764084207745</v>
          </cell>
          <cell r="J21">
            <v>0.12667517756604713</v>
          </cell>
          <cell r="K21">
            <v>0.12597802243602704</v>
          </cell>
          <cell r="L21">
            <v>0.12594455092137841</v>
          </cell>
          <cell r="M21">
            <v>0.11752699686392711</v>
          </cell>
          <cell r="N21">
            <v>0.11460849113996739</v>
          </cell>
          <cell r="O21">
            <v>0.11264686780681887</v>
          </cell>
          <cell r="P21">
            <v>0.10453842415074621</v>
          </cell>
          <cell r="Q21">
            <v>0.10065430347990219</v>
          </cell>
          <cell r="R21">
            <v>0.10012947416715982</v>
          </cell>
          <cell r="S21">
            <v>9.903170531199712E-2</v>
          </cell>
          <cell r="T21">
            <v>9.5114575950845992E-2</v>
          </cell>
        </row>
        <row r="22">
          <cell r="A22" t="str">
            <v>Csatl. 13</v>
          </cell>
          <cell r="B22">
            <v>0.55952447657866389</v>
          </cell>
          <cell r="C22">
            <v>0.51017049617844246</v>
          </cell>
          <cell r="D22">
            <v>0.47860532226690428</v>
          </cell>
          <cell r="E22">
            <v>0.49288729747834792</v>
          </cell>
          <cell r="F22">
            <v>0.45004694560848441</v>
          </cell>
          <cell r="G22">
            <v>0.39279838495441483</v>
          </cell>
          <cell r="H22">
            <v>0.35955851739926947</v>
          </cell>
          <cell r="I22">
            <v>0.30843348552222599</v>
          </cell>
          <cell r="J22">
            <v>0.27108667519922275</v>
          </cell>
          <cell r="K22">
            <v>0.28342498488366458</v>
          </cell>
          <cell r="L22">
            <v>0.27708503768825321</v>
          </cell>
          <cell r="M22">
            <v>0.2631189504485752</v>
          </cell>
          <cell r="N22">
            <v>0.252436603024283</v>
          </cell>
          <cell r="O22">
            <v>0.24387089321322217</v>
          </cell>
          <cell r="P22">
            <v>0.2305739551932291</v>
          </cell>
          <cell r="Q22">
            <v>0.22248004043167452</v>
          </cell>
          <cell r="R22">
            <v>0.2215058965019637</v>
          </cell>
          <cell r="S22">
            <v>0.21250585050058554</v>
          </cell>
          <cell r="T22">
            <v>0.19994940701957717</v>
          </cell>
        </row>
        <row r="23">
          <cell r="A23" t="str">
            <v>EU–28</v>
          </cell>
          <cell r="B23">
            <v>0.17908704666846784</v>
          </cell>
          <cell r="C23">
            <v>0.17569316478502417</v>
          </cell>
          <cell r="D23">
            <v>0.16956448171010605</v>
          </cell>
          <cell r="E23">
            <v>0.1711032264230998</v>
          </cell>
          <cell r="F23">
            <v>0.16464135122946033</v>
          </cell>
          <cell r="G23">
            <v>0.15840601592484249</v>
          </cell>
          <cell r="H23">
            <v>0.15052385943863261</v>
          </cell>
          <cell r="I23">
            <v>0.13990212887533945</v>
          </cell>
          <cell r="J23">
            <v>0.13854963885024849</v>
          </cell>
          <cell r="K23">
            <v>0.13819232743089108</v>
          </cell>
          <cell r="L23">
            <v>0.13797359624066796</v>
          </cell>
          <cell r="M23">
            <v>0.12931735541036285</v>
          </cell>
          <cell r="N23">
            <v>0.12567190228362418</v>
          </cell>
          <cell r="O23">
            <v>0.12325595061138019</v>
          </cell>
          <cell r="P23">
            <v>0.11467639562297018</v>
          </cell>
          <cell r="Q23">
            <v>0.11043634398250669</v>
          </cell>
          <cell r="R23">
            <v>0.11003459177954472</v>
          </cell>
          <cell r="S23">
            <v>0.10882249033247686</v>
          </cell>
          <cell r="T23">
            <v>0.10451247953526538</v>
          </cell>
        </row>
        <row r="24">
          <cell r="A24" t="str">
            <v>Magyarország</v>
          </cell>
          <cell r="B24">
            <v>0.492413966060677</v>
          </cell>
          <cell r="C24">
            <v>0.4302288674601627</v>
          </cell>
          <cell r="D24">
            <v>0.35963480456713787</v>
          </cell>
          <cell r="E24">
            <v>0.34919543018021598</v>
          </cell>
          <cell r="F24">
            <v>0.31552074714311129</v>
          </cell>
          <cell r="G24">
            <v>0.31376180214311405</v>
          </cell>
          <cell r="H24">
            <v>0.30654820977953978</v>
          </cell>
          <cell r="I24">
            <v>0.27012825013960434</v>
          </cell>
          <cell r="J24">
            <v>0.25107391896562242</v>
          </cell>
          <cell r="K24">
            <v>0.27378302780385361</v>
          </cell>
          <cell r="L24">
            <v>0.26864611241094777</v>
          </cell>
          <cell r="M24">
            <v>0.2566413596093457</v>
          </cell>
          <cell r="N24">
            <v>0.24837192280234546</v>
          </cell>
          <cell r="O24">
            <v>0.23443480152853555</v>
          </cell>
          <cell r="P24">
            <v>0.22494718424563695</v>
          </cell>
          <cell r="Q24">
            <v>0.22460722411400733</v>
          </cell>
          <cell r="R24">
            <v>0.22197591168427336</v>
          </cell>
          <cell r="S24">
            <v>0.21259581172757677</v>
          </cell>
          <cell r="T24">
            <v>0.19966996356764949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5.7.1."/>
    </sheetNames>
    <sheetDataSet>
      <sheetData sheetId="0">
        <row r="3">
          <cell r="B3" t="str">
            <v>Ipar</v>
          </cell>
          <cell r="C3" t="str">
            <v>Közlekedés</v>
          </cell>
          <cell r="D3" t="str">
            <v>Kereskedelem és közcélú szolgáltatások</v>
          </cell>
          <cell r="E3" t="str">
            <v xml:space="preserve">Lakosság </v>
          </cell>
          <cell r="F3" t="str">
            <v xml:space="preserve">Mező- és erdőgazdaság, halászat </v>
          </cell>
          <cell r="G3" t="str">
            <v xml:space="preserve">Összes végső felhasználás </v>
          </cell>
        </row>
        <row r="4">
          <cell r="A4">
            <v>1995</v>
          </cell>
          <cell r="B4">
            <v>4173.5931976688635</v>
          </cell>
          <cell r="C4">
            <v>2468.9739180280881</v>
          </cell>
          <cell r="D4">
            <v>2929.9226139294924</v>
          </cell>
          <cell r="E4">
            <v>6412.8929014999521</v>
          </cell>
          <cell r="F4">
            <v>659.62071271615548</v>
          </cell>
          <cell r="G4">
            <v>16645.003343842549</v>
          </cell>
        </row>
        <row r="5">
          <cell r="A5">
            <v>1996</v>
          </cell>
          <cell r="B5">
            <v>4435.7743383968664</v>
          </cell>
          <cell r="C5">
            <v>2331.5181045189643</v>
          </cell>
          <cell r="D5">
            <v>3257.2609152574755</v>
          </cell>
          <cell r="E5">
            <v>6674.5963504346992</v>
          </cell>
          <cell r="F5">
            <v>717.39753511034678</v>
          </cell>
          <cell r="G5">
            <v>17416.547243718353</v>
          </cell>
        </row>
        <row r="6">
          <cell r="A6">
            <v>1997</v>
          </cell>
          <cell r="B6">
            <v>3867.0822585267983</v>
          </cell>
          <cell r="C6">
            <v>2560.9295882296742</v>
          </cell>
          <cell r="D6">
            <v>2929.1583070602846</v>
          </cell>
          <cell r="E6">
            <v>6405.918601318429</v>
          </cell>
          <cell r="F6">
            <v>694.51609821343266</v>
          </cell>
          <cell r="G6">
            <v>16457.604853348617</v>
          </cell>
        </row>
        <row r="7">
          <cell r="A7">
            <v>1998</v>
          </cell>
          <cell r="B7">
            <v>3658.1876373363903</v>
          </cell>
          <cell r="C7">
            <v>2986.1230534059423</v>
          </cell>
          <cell r="D7">
            <v>3049.3455622432407</v>
          </cell>
          <cell r="E7">
            <v>5590.8569790770989</v>
          </cell>
          <cell r="F7">
            <v>702.56520492977927</v>
          </cell>
          <cell r="G7">
            <v>15987.078436992451</v>
          </cell>
        </row>
        <row r="8">
          <cell r="A8">
            <v>1999</v>
          </cell>
          <cell r="B8">
            <v>3421.3241616509026</v>
          </cell>
          <cell r="C8">
            <v>3170.1299321677652</v>
          </cell>
          <cell r="D8">
            <v>3057.227476831948</v>
          </cell>
          <cell r="E8">
            <v>5872.5279449699055</v>
          </cell>
          <cell r="F8">
            <v>729.57867583834911</v>
          </cell>
          <cell r="G8">
            <v>16250.788191458871</v>
          </cell>
        </row>
        <row r="9">
          <cell r="A9">
            <v>2000</v>
          </cell>
          <cell r="B9">
            <v>3389.1755039648419</v>
          </cell>
          <cell r="C9">
            <v>3165.0425145695995</v>
          </cell>
          <cell r="D9">
            <v>3141.6833858794303</v>
          </cell>
          <cell r="E9">
            <v>5700.7022069360846</v>
          </cell>
          <cell r="F9">
            <v>645.48103563580776</v>
          </cell>
          <cell r="G9">
            <v>16042.084646985764</v>
          </cell>
        </row>
        <row r="10">
          <cell r="A10">
            <v>2001</v>
          </cell>
          <cell r="B10">
            <v>3584.5514474061333</v>
          </cell>
          <cell r="C10">
            <v>3243.8616604566732</v>
          </cell>
          <cell r="D10">
            <v>3362.4008789528993</v>
          </cell>
          <cell r="E10">
            <v>6061.0490111779873</v>
          </cell>
          <cell r="F10">
            <v>678.77615362568065</v>
          </cell>
          <cell r="G10">
            <v>16930.639151619373</v>
          </cell>
        </row>
        <row r="11">
          <cell r="A11">
            <v>2002</v>
          </cell>
          <cell r="B11">
            <v>3630.4337441482753</v>
          </cell>
          <cell r="C11">
            <v>3392.8059615935795</v>
          </cell>
          <cell r="D11">
            <v>3179.8270755708413</v>
          </cell>
          <cell r="E11">
            <v>6081.9719117225559</v>
          </cell>
          <cell r="F11">
            <v>655.58421706315085</v>
          </cell>
          <cell r="G11">
            <v>16940.622910098406</v>
          </cell>
        </row>
        <row r="12">
          <cell r="A12">
            <v>2003</v>
          </cell>
          <cell r="B12">
            <v>3371</v>
          </cell>
          <cell r="C12">
            <v>3546</v>
          </cell>
          <cell r="D12">
            <v>3084</v>
          </cell>
          <cell r="E12">
            <v>6597</v>
          </cell>
          <cell r="F12">
            <v>613</v>
          </cell>
          <cell r="G12">
            <v>17211</v>
          </cell>
        </row>
        <row r="13">
          <cell r="A13">
            <v>2004</v>
          </cell>
          <cell r="B13">
            <v>3085</v>
          </cell>
          <cell r="C13">
            <v>3706</v>
          </cell>
          <cell r="D13">
            <v>3545</v>
          </cell>
          <cell r="E13">
            <v>6087</v>
          </cell>
          <cell r="F13">
            <v>584</v>
          </cell>
          <cell r="G13">
            <v>17007</v>
          </cell>
        </row>
        <row r="14">
          <cell r="A14">
            <v>2005</v>
          </cell>
          <cell r="B14">
            <v>3106</v>
          </cell>
          <cell r="C14">
            <v>4004</v>
          </cell>
          <cell r="D14">
            <v>3500</v>
          </cell>
          <cell r="E14">
            <v>6964</v>
          </cell>
          <cell r="F14">
            <v>558</v>
          </cell>
          <cell r="G14">
            <v>18132</v>
          </cell>
        </row>
        <row r="15">
          <cell r="A15">
            <v>2006</v>
          </cell>
          <cell r="B15">
            <v>3125</v>
          </cell>
          <cell r="C15">
            <v>4283</v>
          </cell>
          <cell r="D15">
            <v>3182</v>
          </cell>
          <cell r="E15">
            <v>6709</v>
          </cell>
          <cell r="F15">
            <v>548</v>
          </cell>
          <cell r="G15">
            <v>17847</v>
          </cell>
        </row>
        <row r="16">
          <cell r="A16">
            <v>2007</v>
          </cell>
          <cell r="B16">
            <v>3084</v>
          </cell>
          <cell r="C16">
            <v>4424</v>
          </cell>
          <cell r="D16">
            <v>2796</v>
          </cell>
          <cell r="E16">
            <v>6114</v>
          </cell>
          <cell r="F16">
            <v>501</v>
          </cell>
          <cell r="G16">
            <v>16919</v>
          </cell>
        </row>
        <row r="17">
          <cell r="A17">
            <v>2008</v>
          </cell>
          <cell r="B17">
            <v>3092</v>
          </cell>
          <cell r="C17">
            <v>4527</v>
          </cell>
          <cell r="D17">
            <v>2741</v>
          </cell>
          <cell r="E17">
            <v>6015</v>
          </cell>
          <cell r="F17">
            <v>530</v>
          </cell>
          <cell r="G17">
            <v>16905</v>
          </cell>
        </row>
        <row r="18">
          <cell r="A18">
            <v>2009</v>
          </cell>
          <cell r="B18">
            <v>2422</v>
          </cell>
          <cell r="C18">
            <v>4506</v>
          </cell>
          <cell r="D18">
            <v>2903</v>
          </cell>
          <cell r="E18">
            <v>6308</v>
          </cell>
          <cell r="F18">
            <v>445</v>
          </cell>
          <cell r="G18">
            <v>16584</v>
          </cell>
        </row>
        <row r="19">
          <cell r="A19">
            <v>2010</v>
          </cell>
          <cell r="B19">
            <v>2602</v>
          </cell>
          <cell r="C19">
            <v>4123</v>
          </cell>
          <cell r="D19">
            <v>3048</v>
          </cell>
          <cell r="E19">
            <v>6645</v>
          </cell>
          <cell r="F19">
            <v>492</v>
          </cell>
          <cell r="G19">
            <v>16910</v>
          </cell>
        </row>
        <row r="20">
          <cell r="A20">
            <v>2011</v>
          </cell>
          <cell r="B20">
            <v>3009</v>
          </cell>
          <cell r="C20">
            <v>3844</v>
          </cell>
          <cell r="D20">
            <v>3053</v>
          </cell>
          <cell r="E20">
            <v>6567</v>
          </cell>
          <cell r="F20">
            <v>487</v>
          </cell>
          <cell r="G20">
            <v>16960</v>
          </cell>
        </row>
        <row r="21">
          <cell r="A21">
            <v>2012</v>
          </cell>
          <cell r="B21">
            <v>3191</v>
          </cell>
          <cell r="C21">
            <v>3722</v>
          </cell>
          <cell r="D21">
            <v>2353</v>
          </cell>
          <cell r="E21">
            <v>6373</v>
          </cell>
          <cell r="F21">
            <v>402</v>
          </cell>
          <cell r="G21">
            <v>16041</v>
          </cell>
        </row>
        <row r="22">
          <cell r="A22">
            <v>2013</v>
          </cell>
          <cell r="B22">
            <v>3735</v>
          </cell>
          <cell r="C22">
            <v>3488</v>
          </cell>
          <cell r="D22">
            <v>2337</v>
          </cell>
          <cell r="E22">
            <v>6208</v>
          </cell>
          <cell r="F22">
            <v>526</v>
          </cell>
          <cell r="G22">
            <v>16294</v>
          </cell>
        </row>
        <row r="23">
          <cell r="A23">
            <v>2014</v>
          </cell>
          <cell r="B23">
            <v>3711</v>
          </cell>
          <cell r="C23">
            <v>3905</v>
          </cell>
          <cell r="D23">
            <v>2115</v>
          </cell>
          <cell r="E23">
            <v>5486</v>
          </cell>
          <cell r="F23">
            <v>599</v>
          </cell>
          <cell r="G23">
            <v>15816</v>
          </cell>
        </row>
        <row r="24">
          <cell r="A24">
            <v>2015</v>
          </cell>
          <cell r="B24">
            <v>3876</v>
          </cell>
          <cell r="C24">
            <v>4217</v>
          </cell>
          <cell r="D24">
            <v>2233</v>
          </cell>
          <cell r="E24">
            <v>5968</v>
          </cell>
          <cell r="F24">
            <v>583</v>
          </cell>
          <cell r="G24">
            <v>16877</v>
          </cell>
        </row>
        <row r="25">
          <cell r="A25">
            <v>2016</v>
          </cell>
          <cell r="B25">
            <v>3992</v>
          </cell>
          <cell r="C25">
            <v>4324</v>
          </cell>
          <cell r="D25">
            <v>2218</v>
          </cell>
          <cell r="E25">
            <v>6156</v>
          </cell>
          <cell r="F25">
            <v>647</v>
          </cell>
          <cell r="G25">
            <v>17337</v>
          </cell>
        </row>
        <row r="26">
          <cell r="A26">
            <v>2017</v>
          </cell>
          <cell r="B26">
            <v>4267</v>
          </cell>
          <cell r="C26">
            <v>4514</v>
          </cell>
          <cell r="D26">
            <v>2189</v>
          </cell>
          <cell r="E26">
            <v>6289</v>
          </cell>
          <cell r="F26">
            <v>610</v>
          </cell>
          <cell r="G26">
            <v>17869</v>
          </cell>
        </row>
        <row r="27">
          <cell r="A27">
            <v>2018</v>
          </cell>
          <cell r="B27">
            <v>4455</v>
          </cell>
          <cell r="C27">
            <v>4789</v>
          </cell>
          <cell r="D27">
            <v>2137</v>
          </cell>
          <cell r="E27">
            <v>5811</v>
          </cell>
          <cell r="F27">
            <v>641</v>
          </cell>
          <cell r="G27">
            <v>17833</v>
          </cell>
        </row>
        <row r="28">
          <cell r="A28">
            <v>2019</v>
          </cell>
          <cell r="B28">
            <v>4468.4883839741869</v>
          </cell>
          <cell r="C28">
            <v>5067.4871364597211</v>
          </cell>
          <cell r="D28">
            <v>2095.7844636082982</v>
          </cell>
          <cell r="E28">
            <v>5667.2416399506783</v>
          </cell>
          <cell r="F28">
            <v>668.82331464817821</v>
          </cell>
          <cell r="G28">
            <v>17863.474262908978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egújuló energiaforrások felh."/>
      <sheetName val="Munka1"/>
    </sheetNames>
    <sheetDataSet>
      <sheetData sheetId="0" refreshError="1"/>
      <sheetData sheetId="1">
        <row r="4">
          <cell r="B4">
            <v>2005</v>
          </cell>
          <cell r="C4">
            <v>2006</v>
          </cell>
          <cell r="D4">
            <v>2007</v>
          </cell>
          <cell r="E4">
            <v>2008</v>
          </cell>
          <cell r="F4">
            <v>2009</v>
          </cell>
          <cell r="G4">
            <v>2010</v>
          </cell>
          <cell r="H4">
            <v>2011</v>
          </cell>
          <cell r="I4">
            <v>2012</v>
          </cell>
          <cell r="J4">
            <v>2013</v>
          </cell>
          <cell r="K4">
            <v>2014</v>
          </cell>
          <cell r="L4">
            <v>2015</v>
          </cell>
          <cell r="M4">
            <v>2016</v>
          </cell>
          <cell r="N4">
            <v>2017</v>
          </cell>
          <cell r="O4">
            <v>2018</v>
          </cell>
          <cell r="P4">
            <v>2019</v>
          </cell>
        </row>
        <row r="5">
          <cell r="A5" t="str">
            <v xml:space="preserve">A villamos energia részaránya </v>
          </cell>
          <cell r="B5">
            <v>4.4000000000000004</v>
          </cell>
          <cell r="C5">
            <v>3.5</v>
          </cell>
          <cell r="D5">
            <v>4.2</v>
          </cell>
          <cell r="E5">
            <v>5.3</v>
          </cell>
          <cell r="F5">
            <v>7</v>
          </cell>
          <cell r="G5">
            <v>7.1</v>
          </cell>
          <cell r="H5">
            <v>6.4</v>
          </cell>
          <cell r="I5">
            <v>6.1</v>
          </cell>
          <cell r="J5">
            <v>6.6</v>
          </cell>
          <cell r="K5">
            <v>7.3</v>
          </cell>
          <cell r="L5">
            <v>7.3</v>
          </cell>
          <cell r="M5">
            <v>7.3</v>
          </cell>
          <cell r="N5">
            <v>7.5</v>
          </cell>
          <cell r="O5">
            <v>8.3000000000000007</v>
          </cell>
          <cell r="P5">
            <v>10</v>
          </cell>
        </row>
        <row r="6">
          <cell r="A6" t="str">
            <v>A fűtés és hűtés részaránya</v>
          </cell>
          <cell r="B6">
            <v>9.9</v>
          </cell>
          <cell r="C6">
            <v>11.4</v>
          </cell>
          <cell r="D6">
            <v>13.5</v>
          </cell>
          <cell r="E6">
            <v>12</v>
          </cell>
          <cell r="F6">
            <v>17</v>
          </cell>
          <cell r="G6">
            <v>18.100000000000001</v>
          </cell>
          <cell r="H6">
            <v>20</v>
          </cell>
          <cell r="I6">
            <v>23.3</v>
          </cell>
          <cell r="J6">
            <v>23.7</v>
          </cell>
          <cell r="K6">
            <v>21.3</v>
          </cell>
          <cell r="L6">
            <v>21.3</v>
          </cell>
          <cell r="M6">
            <v>21</v>
          </cell>
          <cell r="N6">
            <v>19.899999999999999</v>
          </cell>
          <cell r="O6">
            <v>18.2</v>
          </cell>
          <cell r="P6">
            <v>18.100000000000001</v>
          </cell>
        </row>
        <row r="7">
          <cell r="A7" t="str">
            <v>A közlekedés részaránya</v>
          </cell>
          <cell r="B7">
            <v>1</v>
          </cell>
          <cell r="C7">
            <v>1.2</v>
          </cell>
          <cell r="D7">
            <v>1.6</v>
          </cell>
          <cell r="E7">
            <v>5.2</v>
          </cell>
          <cell r="F7">
            <v>5.9</v>
          </cell>
          <cell r="G7">
            <v>6.2</v>
          </cell>
          <cell r="H7">
            <v>6.2</v>
          </cell>
          <cell r="I7">
            <v>6</v>
          </cell>
          <cell r="J7">
            <v>6.3</v>
          </cell>
          <cell r="K7">
            <v>7</v>
          </cell>
          <cell r="L7">
            <v>7.2</v>
          </cell>
          <cell r="M7">
            <v>7.8</v>
          </cell>
          <cell r="N7">
            <v>7.7</v>
          </cell>
          <cell r="O7">
            <v>7.7</v>
          </cell>
          <cell r="P7">
            <v>8</v>
          </cell>
        </row>
        <row r="8">
          <cell r="A8" t="str">
            <v xml:space="preserve">A  bruttó végső energiafogyasztás részaránya </v>
          </cell>
          <cell r="B8">
            <v>6.9</v>
          </cell>
          <cell r="C8">
            <v>7.4</v>
          </cell>
          <cell r="D8">
            <v>8.6</v>
          </cell>
          <cell r="E8">
            <v>8.6</v>
          </cell>
          <cell r="F8">
            <v>11.7</v>
          </cell>
          <cell r="G8">
            <v>12.7</v>
          </cell>
          <cell r="H8">
            <v>14</v>
          </cell>
          <cell r="I8">
            <v>15.5</v>
          </cell>
          <cell r="J8">
            <v>16.2</v>
          </cell>
          <cell r="K8">
            <v>14.6</v>
          </cell>
          <cell r="L8">
            <v>14.5</v>
          </cell>
          <cell r="M8">
            <v>14.4</v>
          </cell>
          <cell r="N8">
            <v>13.5</v>
          </cell>
          <cell r="O8">
            <v>12.5</v>
          </cell>
          <cell r="P8">
            <v>12.6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aT"/>
      <sheetName val="1bT"/>
      <sheetName val="2AT"/>
      <sheetName val="2BT"/>
      <sheetName val="3T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P5" t="str">
            <v>Traktorok</v>
          </cell>
          <cell r="Q5" t="str">
            <v>Arató-cséplő gépek</v>
          </cell>
          <cell r="R5" t="str">
            <v>Magajáró rakodók</v>
          </cell>
          <cell r="S5" t="str">
            <v>Magajáró betakarítók</v>
          </cell>
        </row>
        <row r="7">
          <cell r="O7">
            <v>30</v>
          </cell>
          <cell r="P7">
            <v>470.80694204024661</v>
          </cell>
          <cell r="R7">
            <v>603.86167985818247</v>
          </cell>
          <cell r="S7">
            <v>777.88410637545417</v>
          </cell>
        </row>
        <row r="8">
          <cell r="O8">
            <v>58</v>
          </cell>
          <cell r="P8">
            <v>333.59537447769429</v>
          </cell>
          <cell r="R8">
            <v>474.7500168099624</v>
          </cell>
          <cell r="S8">
            <v>613.70928933553739</v>
          </cell>
        </row>
        <row r="9">
          <cell r="O9">
            <v>88</v>
          </cell>
          <cell r="P9">
            <v>276.9859636125268</v>
          </cell>
          <cell r="Q9">
            <v>467.07999197404348</v>
          </cell>
          <cell r="R9">
            <v>418.08882410729723</v>
          </cell>
          <cell r="S9">
            <v>525.60850618541997</v>
          </cell>
        </row>
        <row r="10">
          <cell r="O10">
            <v>125</v>
          </cell>
          <cell r="P10">
            <v>242.74991706350264</v>
          </cell>
          <cell r="Q10">
            <v>415.50524531161352</v>
          </cell>
          <cell r="R10">
            <v>383.22528477849539</v>
          </cell>
          <cell r="S10">
            <v>466.83794819621778</v>
          </cell>
        </row>
        <row r="11">
          <cell r="O11">
            <v>175</v>
          </cell>
          <cell r="P11">
            <v>216.81307574326053</v>
          </cell>
          <cell r="Q11">
            <v>373.48118780774945</v>
          </cell>
          <cell r="R11">
            <v>355.37472675247676</v>
          </cell>
          <cell r="S11">
            <v>419.5015570542933</v>
          </cell>
        </row>
        <row r="12">
          <cell r="O12">
            <v>225</v>
          </cell>
          <cell r="P12">
            <v>198.9614249828193</v>
          </cell>
          <cell r="Q12">
            <v>342.15749384040208</v>
          </cell>
          <cell r="S12">
            <v>383.76239235513765</v>
          </cell>
        </row>
        <row r="13">
          <cell r="O13">
            <v>275</v>
          </cell>
          <cell r="P13">
            <v>186.83195177780809</v>
          </cell>
          <cell r="Q13">
            <v>316.63354326973371</v>
          </cell>
          <cell r="S13">
            <v>356.27550049404857</v>
          </cell>
        </row>
        <row r="14">
          <cell r="O14">
            <v>325</v>
          </cell>
          <cell r="P14">
            <v>177.14948501852362</v>
          </cell>
          <cell r="Q14">
            <v>295.38438104297592</v>
          </cell>
          <cell r="S14">
            <v>329.80083488706555</v>
          </cell>
        </row>
        <row r="15">
          <cell r="O15">
            <v>375</v>
          </cell>
          <cell r="P15">
            <v>169.56399009283493</v>
          </cell>
          <cell r="Q15">
            <v>276.83498567790878</v>
          </cell>
          <cell r="S15">
            <v>306.83904988384865</v>
          </cell>
        </row>
        <row r="16">
          <cell r="O16">
            <v>425</v>
          </cell>
          <cell r="P16">
            <v>164.71093705564854</v>
          </cell>
          <cell r="Q16">
            <v>262.590108073701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kh.hu/modszertani-informacio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sortTable(9)" TargetMode="External"/><Relationship Id="rId13" Type="http://schemas.openxmlformats.org/officeDocument/2006/relationships/hyperlink" Target="javascript:sortTable(14)" TargetMode="External"/><Relationship Id="rId18" Type="http://schemas.openxmlformats.org/officeDocument/2006/relationships/hyperlink" Target="javascript:sortTable(19)" TargetMode="External"/><Relationship Id="rId26" Type="http://schemas.openxmlformats.org/officeDocument/2006/relationships/hyperlink" Target="javascript:sortTable(27)" TargetMode="External"/><Relationship Id="rId3" Type="http://schemas.openxmlformats.org/officeDocument/2006/relationships/hyperlink" Target="javascript:sortTable(4)" TargetMode="External"/><Relationship Id="rId21" Type="http://schemas.openxmlformats.org/officeDocument/2006/relationships/hyperlink" Target="javascript:sortTable(22)" TargetMode="External"/><Relationship Id="rId7" Type="http://schemas.openxmlformats.org/officeDocument/2006/relationships/hyperlink" Target="javascript:sortTable(8)" TargetMode="External"/><Relationship Id="rId12" Type="http://schemas.openxmlformats.org/officeDocument/2006/relationships/hyperlink" Target="javascript:sortTable(13)" TargetMode="External"/><Relationship Id="rId17" Type="http://schemas.openxmlformats.org/officeDocument/2006/relationships/hyperlink" Target="javascript:sortTable(18)" TargetMode="External"/><Relationship Id="rId25" Type="http://schemas.openxmlformats.org/officeDocument/2006/relationships/hyperlink" Target="javascript:sortTable(26)" TargetMode="External"/><Relationship Id="rId2" Type="http://schemas.openxmlformats.org/officeDocument/2006/relationships/hyperlink" Target="javascript:sortTable(3)" TargetMode="External"/><Relationship Id="rId16" Type="http://schemas.openxmlformats.org/officeDocument/2006/relationships/hyperlink" Target="javascript:sortTable(17)" TargetMode="External"/><Relationship Id="rId20" Type="http://schemas.openxmlformats.org/officeDocument/2006/relationships/hyperlink" Target="javascript:sortTable(21)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javascript:sortTable(2)" TargetMode="External"/><Relationship Id="rId6" Type="http://schemas.openxmlformats.org/officeDocument/2006/relationships/hyperlink" Target="javascript:sortTable(7)" TargetMode="External"/><Relationship Id="rId11" Type="http://schemas.openxmlformats.org/officeDocument/2006/relationships/hyperlink" Target="javascript:sortTable(12)" TargetMode="External"/><Relationship Id="rId24" Type="http://schemas.openxmlformats.org/officeDocument/2006/relationships/hyperlink" Target="javascript:sortTable(25)" TargetMode="External"/><Relationship Id="rId5" Type="http://schemas.openxmlformats.org/officeDocument/2006/relationships/hyperlink" Target="javascript:sortTable(6)" TargetMode="External"/><Relationship Id="rId15" Type="http://schemas.openxmlformats.org/officeDocument/2006/relationships/hyperlink" Target="javascript:sortTable(16)" TargetMode="External"/><Relationship Id="rId23" Type="http://schemas.openxmlformats.org/officeDocument/2006/relationships/hyperlink" Target="javascript:sortTable(24)" TargetMode="External"/><Relationship Id="rId28" Type="http://schemas.openxmlformats.org/officeDocument/2006/relationships/hyperlink" Target="https://www.ksh.hu/docs/hun/eurostat_tablak/index.html" TargetMode="External"/><Relationship Id="rId10" Type="http://schemas.openxmlformats.org/officeDocument/2006/relationships/hyperlink" Target="javascript:sortTable(11)" TargetMode="External"/><Relationship Id="rId19" Type="http://schemas.openxmlformats.org/officeDocument/2006/relationships/hyperlink" Target="javascript:sortTable(20)" TargetMode="External"/><Relationship Id="rId4" Type="http://schemas.openxmlformats.org/officeDocument/2006/relationships/hyperlink" Target="javascript:sortTable(5)" TargetMode="External"/><Relationship Id="rId9" Type="http://schemas.openxmlformats.org/officeDocument/2006/relationships/hyperlink" Target="javascript:sortTable(10)" TargetMode="External"/><Relationship Id="rId14" Type="http://schemas.openxmlformats.org/officeDocument/2006/relationships/hyperlink" Target="javascript:sortTable(15)" TargetMode="External"/><Relationship Id="rId22" Type="http://schemas.openxmlformats.org/officeDocument/2006/relationships/hyperlink" Target="javascript:sortTable(23)" TargetMode="External"/><Relationship Id="rId27" Type="http://schemas.openxmlformats.org/officeDocument/2006/relationships/hyperlink" Target="javascript:sortTable(28)" TargetMode="External"/><Relationship Id="rId30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7"/>
  <sheetViews>
    <sheetView topLeftCell="A16" workbookViewId="0">
      <selection activeCell="S25" sqref="S25"/>
    </sheetView>
  </sheetViews>
  <sheetFormatPr defaultRowHeight="11.25"/>
  <cols>
    <col min="1" max="1" width="16" style="2" customWidth="1"/>
    <col min="2" max="12" width="7.28515625" style="2" customWidth="1"/>
    <col min="13" max="20" width="7" style="2" customWidth="1"/>
    <col min="21" max="22" width="8.28515625" style="2" customWidth="1"/>
    <col min="23" max="256" width="9.140625" style="2"/>
    <col min="257" max="257" width="16" style="2" customWidth="1"/>
    <col min="258" max="268" width="7.28515625" style="2" customWidth="1"/>
    <col min="269" max="276" width="7" style="2" customWidth="1"/>
    <col min="277" max="278" width="8.28515625" style="2" customWidth="1"/>
    <col min="279" max="512" width="9.140625" style="2"/>
    <col min="513" max="513" width="16" style="2" customWidth="1"/>
    <col min="514" max="524" width="7.28515625" style="2" customWidth="1"/>
    <col min="525" max="532" width="7" style="2" customWidth="1"/>
    <col min="533" max="534" width="8.28515625" style="2" customWidth="1"/>
    <col min="535" max="768" width="9.140625" style="2"/>
    <col min="769" max="769" width="16" style="2" customWidth="1"/>
    <col min="770" max="780" width="7.28515625" style="2" customWidth="1"/>
    <col min="781" max="788" width="7" style="2" customWidth="1"/>
    <col min="789" max="790" width="8.28515625" style="2" customWidth="1"/>
    <col min="791" max="1024" width="9.140625" style="2"/>
    <col min="1025" max="1025" width="16" style="2" customWidth="1"/>
    <col min="1026" max="1036" width="7.28515625" style="2" customWidth="1"/>
    <col min="1037" max="1044" width="7" style="2" customWidth="1"/>
    <col min="1045" max="1046" width="8.28515625" style="2" customWidth="1"/>
    <col min="1047" max="1280" width="9.140625" style="2"/>
    <col min="1281" max="1281" width="16" style="2" customWidth="1"/>
    <col min="1282" max="1292" width="7.28515625" style="2" customWidth="1"/>
    <col min="1293" max="1300" width="7" style="2" customWidth="1"/>
    <col min="1301" max="1302" width="8.28515625" style="2" customWidth="1"/>
    <col min="1303" max="1536" width="9.140625" style="2"/>
    <col min="1537" max="1537" width="16" style="2" customWidth="1"/>
    <col min="1538" max="1548" width="7.28515625" style="2" customWidth="1"/>
    <col min="1549" max="1556" width="7" style="2" customWidth="1"/>
    <col min="1557" max="1558" width="8.28515625" style="2" customWidth="1"/>
    <col min="1559" max="1792" width="9.140625" style="2"/>
    <col min="1793" max="1793" width="16" style="2" customWidth="1"/>
    <col min="1794" max="1804" width="7.28515625" style="2" customWidth="1"/>
    <col min="1805" max="1812" width="7" style="2" customWidth="1"/>
    <col min="1813" max="1814" width="8.28515625" style="2" customWidth="1"/>
    <col min="1815" max="2048" width="9.140625" style="2"/>
    <col min="2049" max="2049" width="16" style="2" customWidth="1"/>
    <col min="2050" max="2060" width="7.28515625" style="2" customWidth="1"/>
    <col min="2061" max="2068" width="7" style="2" customWidth="1"/>
    <col min="2069" max="2070" width="8.28515625" style="2" customWidth="1"/>
    <col min="2071" max="2304" width="9.140625" style="2"/>
    <col min="2305" max="2305" width="16" style="2" customWidth="1"/>
    <col min="2306" max="2316" width="7.28515625" style="2" customWidth="1"/>
    <col min="2317" max="2324" width="7" style="2" customWidth="1"/>
    <col min="2325" max="2326" width="8.28515625" style="2" customWidth="1"/>
    <col min="2327" max="2560" width="9.140625" style="2"/>
    <col min="2561" max="2561" width="16" style="2" customWidth="1"/>
    <col min="2562" max="2572" width="7.28515625" style="2" customWidth="1"/>
    <col min="2573" max="2580" width="7" style="2" customWidth="1"/>
    <col min="2581" max="2582" width="8.28515625" style="2" customWidth="1"/>
    <col min="2583" max="2816" width="9.140625" style="2"/>
    <col min="2817" max="2817" width="16" style="2" customWidth="1"/>
    <col min="2818" max="2828" width="7.28515625" style="2" customWidth="1"/>
    <col min="2829" max="2836" width="7" style="2" customWidth="1"/>
    <col min="2837" max="2838" width="8.28515625" style="2" customWidth="1"/>
    <col min="2839" max="3072" width="9.140625" style="2"/>
    <col min="3073" max="3073" width="16" style="2" customWidth="1"/>
    <col min="3074" max="3084" width="7.28515625" style="2" customWidth="1"/>
    <col min="3085" max="3092" width="7" style="2" customWidth="1"/>
    <col min="3093" max="3094" width="8.28515625" style="2" customWidth="1"/>
    <col min="3095" max="3328" width="9.140625" style="2"/>
    <col min="3329" max="3329" width="16" style="2" customWidth="1"/>
    <col min="3330" max="3340" width="7.28515625" style="2" customWidth="1"/>
    <col min="3341" max="3348" width="7" style="2" customWidth="1"/>
    <col min="3349" max="3350" width="8.28515625" style="2" customWidth="1"/>
    <col min="3351" max="3584" width="9.140625" style="2"/>
    <col min="3585" max="3585" width="16" style="2" customWidth="1"/>
    <col min="3586" max="3596" width="7.28515625" style="2" customWidth="1"/>
    <col min="3597" max="3604" width="7" style="2" customWidth="1"/>
    <col min="3605" max="3606" width="8.28515625" style="2" customWidth="1"/>
    <col min="3607" max="3840" width="9.140625" style="2"/>
    <col min="3841" max="3841" width="16" style="2" customWidth="1"/>
    <col min="3842" max="3852" width="7.28515625" style="2" customWidth="1"/>
    <col min="3853" max="3860" width="7" style="2" customWidth="1"/>
    <col min="3861" max="3862" width="8.28515625" style="2" customWidth="1"/>
    <col min="3863" max="4096" width="9.140625" style="2"/>
    <col min="4097" max="4097" width="16" style="2" customWidth="1"/>
    <col min="4098" max="4108" width="7.28515625" style="2" customWidth="1"/>
    <col min="4109" max="4116" width="7" style="2" customWidth="1"/>
    <col min="4117" max="4118" width="8.28515625" style="2" customWidth="1"/>
    <col min="4119" max="4352" width="9.140625" style="2"/>
    <col min="4353" max="4353" width="16" style="2" customWidth="1"/>
    <col min="4354" max="4364" width="7.28515625" style="2" customWidth="1"/>
    <col min="4365" max="4372" width="7" style="2" customWidth="1"/>
    <col min="4373" max="4374" width="8.28515625" style="2" customWidth="1"/>
    <col min="4375" max="4608" width="9.140625" style="2"/>
    <col min="4609" max="4609" width="16" style="2" customWidth="1"/>
    <col min="4610" max="4620" width="7.28515625" style="2" customWidth="1"/>
    <col min="4621" max="4628" width="7" style="2" customWidth="1"/>
    <col min="4629" max="4630" width="8.28515625" style="2" customWidth="1"/>
    <col min="4631" max="4864" width="9.140625" style="2"/>
    <col min="4865" max="4865" width="16" style="2" customWidth="1"/>
    <col min="4866" max="4876" width="7.28515625" style="2" customWidth="1"/>
    <col min="4877" max="4884" width="7" style="2" customWidth="1"/>
    <col min="4885" max="4886" width="8.28515625" style="2" customWidth="1"/>
    <col min="4887" max="5120" width="9.140625" style="2"/>
    <col min="5121" max="5121" width="16" style="2" customWidth="1"/>
    <col min="5122" max="5132" width="7.28515625" style="2" customWidth="1"/>
    <col min="5133" max="5140" width="7" style="2" customWidth="1"/>
    <col min="5141" max="5142" width="8.28515625" style="2" customWidth="1"/>
    <col min="5143" max="5376" width="9.140625" style="2"/>
    <col min="5377" max="5377" width="16" style="2" customWidth="1"/>
    <col min="5378" max="5388" width="7.28515625" style="2" customWidth="1"/>
    <col min="5389" max="5396" width="7" style="2" customWidth="1"/>
    <col min="5397" max="5398" width="8.28515625" style="2" customWidth="1"/>
    <col min="5399" max="5632" width="9.140625" style="2"/>
    <col min="5633" max="5633" width="16" style="2" customWidth="1"/>
    <col min="5634" max="5644" width="7.28515625" style="2" customWidth="1"/>
    <col min="5645" max="5652" width="7" style="2" customWidth="1"/>
    <col min="5653" max="5654" width="8.28515625" style="2" customWidth="1"/>
    <col min="5655" max="5888" width="9.140625" style="2"/>
    <col min="5889" max="5889" width="16" style="2" customWidth="1"/>
    <col min="5890" max="5900" width="7.28515625" style="2" customWidth="1"/>
    <col min="5901" max="5908" width="7" style="2" customWidth="1"/>
    <col min="5909" max="5910" width="8.28515625" style="2" customWidth="1"/>
    <col min="5911" max="6144" width="9.140625" style="2"/>
    <col min="6145" max="6145" width="16" style="2" customWidth="1"/>
    <col min="6146" max="6156" width="7.28515625" style="2" customWidth="1"/>
    <col min="6157" max="6164" width="7" style="2" customWidth="1"/>
    <col min="6165" max="6166" width="8.28515625" style="2" customWidth="1"/>
    <col min="6167" max="6400" width="9.140625" style="2"/>
    <col min="6401" max="6401" width="16" style="2" customWidth="1"/>
    <col min="6402" max="6412" width="7.28515625" style="2" customWidth="1"/>
    <col min="6413" max="6420" width="7" style="2" customWidth="1"/>
    <col min="6421" max="6422" width="8.28515625" style="2" customWidth="1"/>
    <col min="6423" max="6656" width="9.140625" style="2"/>
    <col min="6657" max="6657" width="16" style="2" customWidth="1"/>
    <col min="6658" max="6668" width="7.28515625" style="2" customWidth="1"/>
    <col min="6669" max="6676" width="7" style="2" customWidth="1"/>
    <col min="6677" max="6678" width="8.28515625" style="2" customWidth="1"/>
    <col min="6679" max="6912" width="9.140625" style="2"/>
    <col min="6913" max="6913" width="16" style="2" customWidth="1"/>
    <col min="6914" max="6924" width="7.28515625" style="2" customWidth="1"/>
    <col min="6925" max="6932" width="7" style="2" customWidth="1"/>
    <col min="6933" max="6934" width="8.28515625" style="2" customWidth="1"/>
    <col min="6935" max="7168" width="9.140625" style="2"/>
    <col min="7169" max="7169" width="16" style="2" customWidth="1"/>
    <col min="7170" max="7180" width="7.28515625" style="2" customWidth="1"/>
    <col min="7181" max="7188" width="7" style="2" customWidth="1"/>
    <col min="7189" max="7190" width="8.28515625" style="2" customWidth="1"/>
    <col min="7191" max="7424" width="9.140625" style="2"/>
    <col min="7425" max="7425" width="16" style="2" customWidth="1"/>
    <col min="7426" max="7436" width="7.28515625" style="2" customWidth="1"/>
    <col min="7437" max="7444" width="7" style="2" customWidth="1"/>
    <col min="7445" max="7446" width="8.28515625" style="2" customWidth="1"/>
    <col min="7447" max="7680" width="9.140625" style="2"/>
    <col min="7681" max="7681" width="16" style="2" customWidth="1"/>
    <col min="7682" max="7692" width="7.28515625" style="2" customWidth="1"/>
    <col min="7693" max="7700" width="7" style="2" customWidth="1"/>
    <col min="7701" max="7702" width="8.28515625" style="2" customWidth="1"/>
    <col min="7703" max="7936" width="9.140625" style="2"/>
    <col min="7937" max="7937" width="16" style="2" customWidth="1"/>
    <col min="7938" max="7948" width="7.28515625" style="2" customWidth="1"/>
    <col min="7949" max="7956" width="7" style="2" customWidth="1"/>
    <col min="7957" max="7958" width="8.28515625" style="2" customWidth="1"/>
    <col min="7959" max="8192" width="9.140625" style="2"/>
    <col min="8193" max="8193" width="16" style="2" customWidth="1"/>
    <col min="8194" max="8204" width="7.28515625" style="2" customWidth="1"/>
    <col min="8205" max="8212" width="7" style="2" customWidth="1"/>
    <col min="8213" max="8214" width="8.28515625" style="2" customWidth="1"/>
    <col min="8215" max="8448" width="9.140625" style="2"/>
    <col min="8449" max="8449" width="16" style="2" customWidth="1"/>
    <col min="8450" max="8460" width="7.28515625" style="2" customWidth="1"/>
    <col min="8461" max="8468" width="7" style="2" customWidth="1"/>
    <col min="8469" max="8470" width="8.28515625" style="2" customWidth="1"/>
    <col min="8471" max="8704" width="9.140625" style="2"/>
    <col min="8705" max="8705" width="16" style="2" customWidth="1"/>
    <col min="8706" max="8716" width="7.28515625" style="2" customWidth="1"/>
    <col min="8717" max="8724" width="7" style="2" customWidth="1"/>
    <col min="8725" max="8726" width="8.28515625" style="2" customWidth="1"/>
    <col min="8727" max="8960" width="9.140625" style="2"/>
    <col min="8961" max="8961" width="16" style="2" customWidth="1"/>
    <col min="8962" max="8972" width="7.28515625" style="2" customWidth="1"/>
    <col min="8973" max="8980" width="7" style="2" customWidth="1"/>
    <col min="8981" max="8982" width="8.28515625" style="2" customWidth="1"/>
    <col min="8983" max="9216" width="9.140625" style="2"/>
    <col min="9217" max="9217" width="16" style="2" customWidth="1"/>
    <col min="9218" max="9228" width="7.28515625" style="2" customWidth="1"/>
    <col min="9229" max="9236" width="7" style="2" customWidth="1"/>
    <col min="9237" max="9238" width="8.28515625" style="2" customWidth="1"/>
    <col min="9239" max="9472" width="9.140625" style="2"/>
    <col min="9473" max="9473" width="16" style="2" customWidth="1"/>
    <col min="9474" max="9484" width="7.28515625" style="2" customWidth="1"/>
    <col min="9485" max="9492" width="7" style="2" customWidth="1"/>
    <col min="9493" max="9494" width="8.28515625" style="2" customWidth="1"/>
    <col min="9495" max="9728" width="9.140625" style="2"/>
    <col min="9729" max="9729" width="16" style="2" customWidth="1"/>
    <col min="9730" max="9740" width="7.28515625" style="2" customWidth="1"/>
    <col min="9741" max="9748" width="7" style="2" customWidth="1"/>
    <col min="9749" max="9750" width="8.28515625" style="2" customWidth="1"/>
    <col min="9751" max="9984" width="9.140625" style="2"/>
    <col min="9985" max="9985" width="16" style="2" customWidth="1"/>
    <col min="9986" max="9996" width="7.28515625" style="2" customWidth="1"/>
    <col min="9997" max="10004" width="7" style="2" customWidth="1"/>
    <col min="10005" max="10006" width="8.28515625" style="2" customWidth="1"/>
    <col min="10007" max="10240" width="9.140625" style="2"/>
    <col min="10241" max="10241" width="16" style="2" customWidth="1"/>
    <col min="10242" max="10252" width="7.28515625" style="2" customWidth="1"/>
    <col min="10253" max="10260" width="7" style="2" customWidth="1"/>
    <col min="10261" max="10262" width="8.28515625" style="2" customWidth="1"/>
    <col min="10263" max="10496" width="9.140625" style="2"/>
    <col min="10497" max="10497" width="16" style="2" customWidth="1"/>
    <col min="10498" max="10508" width="7.28515625" style="2" customWidth="1"/>
    <col min="10509" max="10516" width="7" style="2" customWidth="1"/>
    <col min="10517" max="10518" width="8.28515625" style="2" customWidth="1"/>
    <col min="10519" max="10752" width="9.140625" style="2"/>
    <col min="10753" max="10753" width="16" style="2" customWidth="1"/>
    <col min="10754" max="10764" width="7.28515625" style="2" customWidth="1"/>
    <col min="10765" max="10772" width="7" style="2" customWidth="1"/>
    <col min="10773" max="10774" width="8.28515625" style="2" customWidth="1"/>
    <col min="10775" max="11008" width="9.140625" style="2"/>
    <col min="11009" max="11009" width="16" style="2" customWidth="1"/>
    <col min="11010" max="11020" width="7.28515625" style="2" customWidth="1"/>
    <col min="11021" max="11028" width="7" style="2" customWidth="1"/>
    <col min="11029" max="11030" width="8.28515625" style="2" customWidth="1"/>
    <col min="11031" max="11264" width="9.140625" style="2"/>
    <col min="11265" max="11265" width="16" style="2" customWidth="1"/>
    <col min="11266" max="11276" width="7.28515625" style="2" customWidth="1"/>
    <col min="11277" max="11284" width="7" style="2" customWidth="1"/>
    <col min="11285" max="11286" width="8.28515625" style="2" customWidth="1"/>
    <col min="11287" max="11520" width="9.140625" style="2"/>
    <col min="11521" max="11521" width="16" style="2" customWidth="1"/>
    <col min="11522" max="11532" width="7.28515625" style="2" customWidth="1"/>
    <col min="11533" max="11540" width="7" style="2" customWidth="1"/>
    <col min="11541" max="11542" width="8.28515625" style="2" customWidth="1"/>
    <col min="11543" max="11776" width="9.140625" style="2"/>
    <col min="11777" max="11777" width="16" style="2" customWidth="1"/>
    <col min="11778" max="11788" width="7.28515625" style="2" customWidth="1"/>
    <col min="11789" max="11796" width="7" style="2" customWidth="1"/>
    <col min="11797" max="11798" width="8.28515625" style="2" customWidth="1"/>
    <col min="11799" max="12032" width="9.140625" style="2"/>
    <col min="12033" max="12033" width="16" style="2" customWidth="1"/>
    <col min="12034" max="12044" width="7.28515625" style="2" customWidth="1"/>
    <col min="12045" max="12052" width="7" style="2" customWidth="1"/>
    <col min="12053" max="12054" width="8.28515625" style="2" customWidth="1"/>
    <col min="12055" max="12288" width="9.140625" style="2"/>
    <col min="12289" max="12289" width="16" style="2" customWidth="1"/>
    <col min="12290" max="12300" width="7.28515625" style="2" customWidth="1"/>
    <col min="12301" max="12308" width="7" style="2" customWidth="1"/>
    <col min="12309" max="12310" width="8.28515625" style="2" customWidth="1"/>
    <col min="12311" max="12544" width="9.140625" style="2"/>
    <col min="12545" max="12545" width="16" style="2" customWidth="1"/>
    <col min="12546" max="12556" width="7.28515625" style="2" customWidth="1"/>
    <col min="12557" max="12564" width="7" style="2" customWidth="1"/>
    <col min="12565" max="12566" width="8.28515625" style="2" customWidth="1"/>
    <col min="12567" max="12800" width="9.140625" style="2"/>
    <col min="12801" max="12801" width="16" style="2" customWidth="1"/>
    <col min="12802" max="12812" width="7.28515625" style="2" customWidth="1"/>
    <col min="12813" max="12820" width="7" style="2" customWidth="1"/>
    <col min="12821" max="12822" width="8.28515625" style="2" customWidth="1"/>
    <col min="12823" max="13056" width="9.140625" style="2"/>
    <col min="13057" max="13057" width="16" style="2" customWidth="1"/>
    <col min="13058" max="13068" width="7.28515625" style="2" customWidth="1"/>
    <col min="13069" max="13076" width="7" style="2" customWidth="1"/>
    <col min="13077" max="13078" width="8.28515625" style="2" customWidth="1"/>
    <col min="13079" max="13312" width="9.140625" style="2"/>
    <col min="13313" max="13313" width="16" style="2" customWidth="1"/>
    <col min="13314" max="13324" width="7.28515625" style="2" customWidth="1"/>
    <col min="13325" max="13332" width="7" style="2" customWidth="1"/>
    <col min="13333" max="13334" width="8.28515625" style="2" customWidth="1"/>
    <col min="13335" max="13568" width="9.140625" style="2"/>
    <col min="13569" max="13569" width="16" style="2" customWidth="1"/>
    <col min="13570" max="13580" width="7.28515625" style="2" customWidth="1"/>
    <col min="13581" max="13588" width="7" style="2" customWidth="1"/>
    <col min="13589" max="13590" width="8.28515625" style="2" customWidth="1"/>
    <col min="13591" max="13824" width="9.140625" style="2"/>
    <col min="13825" max="13825" width="16" style="2" customWidth="1"/>
    <col min="13826" max="13836" width="7.28515625" style="2" customWidth="1"/>
    <col min="13837" max="13844" width="7" style="2" customWidth="1"/>
    <col min="13845" max="13846" width="8.28515625" style="2" customWidth="1"/>
    <col min="13847" max="14080" width="9.140625" style="2"/>
    <col min="14081" max="14081" width="16" style="2" customWidth="1"/>
    <col min="14082" max="14092" width="7.28515625" style="2" customWidth="1"/>
    <col min="14093" max="14100" width="7" style="2" customWidth="1"/>
    <col min="14101" max="14102" width="8.28515625" style="2" customWidth="1"/>
    <col min="14103" max="14336" width="9.140625" style="2"/>
    <col min="14337" max="14337" width="16" style="2" customWidth="1"/>
    <col min="14338" max="14348" width="7.28515625" style="2" customWidth="1"/>
    <col min="14349" max="14356" width="7" style="2" customWidth="1"/>
    <col min="14357" max="14358" width="8.28515625" style="2" customWidth="1"/>
    <col min="14359" max="14592" width="9.140625" style="2"/>
    <col min="14593" max="14593" width="16" style="2" customWidth="1"/>
    <col min="14594" max="14604" width="7.28515625" style="2" customWidth="1"/>
    <col min="14605" max="14612" width="7" style="2" customWidth="1"/>
    <col min="14613" max="14614" width="8.28515625" style="2" customWidth="1"/>
    <col min="14615" max="14848" width="9.140625" style="2"/>
    <col min="14849" max="14849" width="16" style="2" customWidth="1"/>
    <col min="14850" max="14860" width="7.28515625" style="2" customWidth="1"/>
    <col min="14861" max="14868" width="7" style="2" customWidth="1"/>
    <col min="14869" max="14870" width="8.28515625" style="2" customWidth="1"/>
    <col min="14871" max="15104" width="9.140625" style="2"/>
    <col min="15105" max="15105" width="16" style="2" customWidth="1"/>
    <col min="15106" max="15116" width="7.28515625" style="2" customWidth="1"/>
    <col min="15117" max="15124" width="7" style="2" customWidth="1"/>
    <col min="15125" max="15126" width="8.28515625" style="2" customWidth="1"/>
    <col min="15127" max="15360" width="9.140625" style="2"/>
    <col min="15361" max="15361" width="16" style="2" customWidth="1"/>
    <col min="15362" max="15372" width="7.28515625" style="2" customWidth="1"/>
    <col min="15373" max="15380" width="7" style="2" customWidth="1"/>
    <col min="15381" max="15382" width="8.28515625" style="2" customWidth="1"/>
    <col min="15383" max="15616" width="9.140625" style="2"/>
    <col min="15617" max="15617" width="16" style="2" customWidth="1"/>
    <col min="15618" max="15628" width="7.28515625" style="2" customWidth="1"/>
    <col min="15629" max="15636" width="7" style="2" customWidth="1"/>
    <col min="15637" max="15638" width="8.28515625" style="2" customWidth="1"/>
    <col min="15639" max="15872" width="9.140625" style="2"/>
    <col min="15873" max="15873" width="16" style="2" customWidth="1"/>
    <col min="15874" max="15884" width="7.28515625" style="2" customWidth="1"/>
    <col min="15885" max="15892" width="7" style="2" customWidth="1"/>
    <col min="15893" max="15894" width="8.28515625" style="2" customWidth="1"/>
    <col min="15895" max="16128" width="9.140625" style="2"/>
    <col min="16129" max="16129" width="16" style="2" customWidth="1"/>
    <col min="16130" max="16140" width="7.28515625" style="2" customWidth="1"/>
    <col min="16141" max="16148" width="7" style="2" customWidth="1"/>
    <col min="16149" max="16150" width="8.28515625" style="2" customWidth="1"/>
    <col min="16151" max="16384" width="9.140625" style="2"/>
  </cols>
  <sheetData>
    <row r="1" spans="1:21" ht="21" customHeight="1">
      <c r="A1" s="1" t="s">
        <v>0</v>
      </c>
      <c r="F1" s="3"/>
      <c r="G1" s="4"/>
    </row>
    <row r="2" spans="1:21">
      <c r="A2" s="5" t="s">
        <v>1</v>
      </c>
      <c r="B2" s="5">
        <v>2000</v>
      </c>
      <c r="C2" s="5">
        <v>2001</v>
      </c>
      <c r="D2" s="5">
        <v>2002</v>
      </c>
      <c r="E2" s="5">
        <v>2003</v>
      </c>
      <c r="F2" s="6">
        <v>2004</v>
      </c>
      <c r="G2" s="6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6">
        <v>2012</v>
      </c>
      <c r="O2" s="6">
        <v>2013</v>
      </c>
      <c r="P2" s="6">
        <v>2014</v>
      </c>
      <c r="Q2" s="6">
        <v>2015</v>
      </c>
      <c r="R2" s="7">
        <v>2016</v>
      </c>
      <c r="S2" s="7">
        <v>2017</v>
      </c>
      <c r="T2" s="7">
        <v>2018</v>
      </c>
      <c r="U2" s="2">
        <v>2019</v>
      </c>
    </row>
    <row r="3" spans="1:21">
      <c r="A3" s="8" t="s">
        <v>2</v>
      </c>
      <c r="B3" s="9">
        <v>988.95657099999994</v>
      </c>
      <c r="C3" s="9">
        <v>1010.0459000000001</v>
      </c>
      <c r="D3" s="9">
        <v>998.15293999999994</v>
      </c>
      <c r="E3" s="9">
        <v>1016.368346</v>
      </c>
      <c r="F3" s="9">
        <v>1021.595555</v>
      </c>
      <c r="G3" s="9">
        <v>1021.0918920000001</v>
      </c>
      <c r="H3" s="9">
        <v>1024.2444</v>
      </c>
      <c r="I3" s="9">
        <v>994.77621499999998</v>
      </c>
      <c r="J3" s="9">
        <v>997.82212400000003</v>
      </c>
      <c r="K3" s="9">
        <v>943.83584400000007</v>
      </c>
      <c r="L3" s="9">
        <v>988.71899999999994</v>
      </c>
      <c r="M3" s="9">
        <v>940.18141300000002</v>
      </c>
      <c r="N3" s="9">
        <v>943.98794099999986</v>
      </c>
      <c r="O3" s="9">
        <v>949.59332800000004</v>
      </c>
      <c r="P3" s="9">
        <v>906.09519899999998</v>
      </c>
      <c r="Q3" s="9">
        <v>917.13663100000008</v>
      </c>
      <c r="R3" s="9">
        <v>916.34427299999993</v>
      </c>
      <c r="S3" s="9">
        <v>917.47150599999998</v>
      </c>
      <c r="T3" s="9">
        <v>905.36095799999998</v>
      </c>
    </row>
    <row r="4" spans="1:21">
      <c r="A4" s="8" t="s">
        <v>3</v>
      </c>
      <c r="B4" s="9">
        <v>1468.9782989999999</v>
      </c>
      <c r="C4" s="9">
        <v>1500.8822429999998</v>
      </c>
      <c r="D4" s="9">
        <v>1498.7349379999994</v>
      </c>
      <c r="E4" s="9">
        <v>1531.8431989999999</v>
      </c>
      <c r="F4" s="9">
        <v>1549.3239389999997</v>
      </c>
      <c r="G4" s="9">
        <v>1554.003766</v>
      </c>
      <c r="H4" s="9">
        <v>1556.44478</v>
      </c>
      <c r="I4" s="9">
        <v>1528.449584</v>
      </c>
      <c r="J4" s="9">
        <v>1521.7821349999997</v>
      </c>
      <c r="K4" s="9">
        <v>1432.7203339999999</v>
      </c>
      <c r="L4" s="9">
        <v>1489.7795789999998</v>
      </c>
      <c r="M4" s="9">
        <v>1430.2095889999998</v>
      </c>
      <c r="N4" s="9">
        <v>1423.8332259999997</v>
      </c>
      <c r="O4" s="9">
        <v>1410.2868660000001</v>
      </c>
      <c r="P4" s="9">
        <v>1355.0368700000001</v>
      </c>
      <c r="Q4" s="9">
        <v>1375.4539709999999</v>
      </c>
      <c r="R4" s="9">
        <v>1378.3023879999996</v>
      </c>
      <c r="S4" s="9">
        <v>1395.0286159999998</v>
      </c>
      <c r="T4" s="9">
        <v>1378.702043</v>
      </c>
    </row>
    <row r="5" spans="1:21">
      <c r="A5" s="2" t="s">
        <v>4</v>
      </c>
      <c r="B5" s="10">
        <v>262.78352400000006</v>
      </c>
      <c r="C5" s="10">
        <v>269.37905199999994</v>
      </c>
      <c r="D5" s="10">
        <v>270.35438299999998</v>
      </c>
      <c r="E5" s="10">
        <v>279.22730799999999</v>
      </c>
      <c r="F5" s="10">
        <v>279.84130599999997</v>
      </c>
      <c r="G5" s="10">
        <v>283.30300700000004</v>
      </c>
      <c r="H5" s="10">
        <v>290.88575299999997</v>
      </c>
      <c r="I5" s="10">
        <v>290.35126399999996</v>
      </c>
      <c r="J5" s="10">
        <v>290.17388799999998</v>
      </c>
      <c r="K5" s="10">
        <v>270.08774200000005</v>
      </c>
      <c r="L5" s="10">
        <v>281.843613</v>
      </c>
      <c r="M5" s="10">
        <v>280.74807800000002</v>
      </c>
      <c r="N5" s="10">
        <v>272.50417699999997</v>
      </c>
      <c r="O5" s="10">
        <v>267.579363</v>
      </c>
      <c r="P5" s="10">
        <v>260.70268499999997</v>
      </c>
      <c r="Q5" s="10">
        <v>264.785955</v>
      </c>
      <c r="R5" s="10">
        <v>270.26415099999997</v>
      </c>
      <c r="S5" s="10">
        <v>281.68236999999999</v>
      </c>
      <c r="T5" s="10">
        <v>284.03868999999997</v>
      </c>
    </row>
    <row r="6" spans="1:21">
      <c r="A6" s="11" t="s">
        <v>5</v>
      </c>
      <c r="B6" s="12">
        <v>1731.5615109999999</v>
      </c>
      <c r="C6" s="12">
        <v>1770.261295</v>
      </c>
      <c r="D6" s="12">
        <v>1769.2533859999999</v>
      </c>
      <c r="E6" s="12">
        <v>1811.451225</v>
      </c>
      <c r="F6" s="12">
        <v>1830.0145170000001</v>
      </c>
      <c r="G6" s="12">
        <v>1838.252107</v>
      </c>
      <c r="H6" s="12">
        <v>1848.198267</v>
      </c>
      <c r="I6" s="12">
        <v>1819.5787420000001</v>
      </c>
      <c r="J6" s="12">
        <v>1812.7380719999999</v>
      </c>
      <c r="K6" s="12">
        <v>1703.3203209999999</v>
      </c>
      <c r="L6" s="12">
        <v>1772.412515</v>
      </c>
      <c r="M6" s="12">
        <v>1711.670509</v>
      </c>
      <c r="N6" s="12">
        <v>1696.941237</v>
      </c>
      <c r="O6" s="12">
        <v>1678.3462420000001</v>
      </c>
      <c r="P6" s="12">
        <v>1616.107162</v>
      </c>
      <c r="Q6" s="12">
        <v>1640.5633089999999</v>
      </c>
      <c r="R6" s="12">
        <v>1648.9039319999999</v>
      </c>
      <c r="S6" s="13">
        <v>1677.1849750000001</v>
      </c>
      <c r="T6" s="13">
        <v>1663.392709</v>
      </c>
    </row>
    <row r="7" spans="1:21">
      <c r="A7" s="11" t="s">
        <v>6</v>
      </c>
      <c r="B7" s="12">
        <v>25.230553</v>
      </c>
      <c r="C7" s="12">
        <v>25.819281999999998</v>
      </c>
      <c r="D7" s="12">
        <v>25.805991000000002</v>
      </c>
      <c r="E7" s="12">
        <v>26.344280999999999</v>
      </c>
      <c r="F7" s="12">
        <v>26.426029999999997</v>
      </c>
      <c r="G7" s="12">
        <v>28.522548</v>
      </c>
      <c r="H7" s="12">
        <v>28.207524000000003</v>
      </c>
      <c r="I7" s="12">
        <v>27.621505000000003</v>
      </c>
      <c r="J7" s="12">
        <v>27.170165000000001</v>
      </c>
      <c r="K7" s="12">
        <v>25.840353999999998</v>
      </c>
      <c r="L7" s="12">
        <v>26.592419000000003</v>
      </c>
      <c r="M7" s="12">
        <v>26.062622999999999</v>
      </c>
      <c r="N7" s="12">
        <v>24.771026000000003</v>
      </c>
      <c r="O7" s="12">
        <v>23.919922</v>
      </c>
      <c r="P7" s="12">
        <v>23.823233999999999</v>
      </c>
      <c r="Q7" s="12">
        <v>25.203243999999998</v>
      </c>
      <c r="R7" s="12">
        <v>25.584765999999998</v>
      </c>
      <c r="S7" s="13">
        <v>26.702693</v>
      </c>
      <c r="T7" s="13">
        <v>26.712287</v>
      </c>
      <c r="U7" s="2">
        <f>T7*U8</f>
        <v>26.757934802217129</v>
      </c>
    </row>
    <row r="8" spans="1:2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2">
        <v>1.0017088691139449</v>
      </c>
    </row>
    <row r="9" spans="1:21">
      <c r="A9" s="5" t="s">
        <v>1</v>
      </c>
      <c r="B9" s="5">
        <v>2000</v>
      </c>
      <c r="C9" s="5">
        <v>2001</v>
      </c>
      <c r="D9" s="5">
        <v>2002</v>
      </c>
      <c r="E9" s="5">
        <v>2003</v>
      </c>
      <c r="F9" s="6">
        <v>2004</v>
      </c>
      <c r="G9" s="6">
        <v>2005</v>
      </c>
      <c r="H9" s="6">
        <v>2006</v>
      </c>
      <c r="I9" s="6">
        <v>2007</v>
      </c>
      <c r="J9" s="6">
        <v>2008</v>
      </c>
      <c r="K9" s="6">
        <v>2009</v>
      </c>
      <c r="L9" s="6">
        <v>2010</v>
      </c>
      <c r="M9" s="6">
        <v>2011</v>
      </c>
      <c r="N9" s="6">
        <v>2012</v>
      </c>
      <c r="O9" s="6">
        <v>2013</v>
      </c>
      <c r="P9" s="6">
        <v>2014</v>
      </c>
      <c r="Q9" s="6">
        <v>2015</v>
      </c>
      <c r="R9" s="7">
        <v>2016</v>
      </c>
      <c r="S9" s="7">
        <v>2017</v>
      </c>
      <c r="T9" s="7">
        <v>2018</v>
      </c>
    </row>
    <row r="10" spans="1:21">
      <c r="A10" s="8" t="s">
        <v>2</v>
      </c>
      <c r="B10" s="10">
        <f>B3/989*100</f>
        <v>99.995608796764401</v>
      </c>
      <c r="C10" s="10">
        <f>C3/989*100</f>
        <v>102.12799797775531</v>
      </c>
      <c r="D10" s="10">
        <f t="shared" ref="D10:T10" si="0">D3/989*100</f>
        <v>100.92547421638018</v>
      </c>
      <c r="E10" s="10">
        <f t="shared" si="0"/>
        <v>102.76727462082911</v>
      </c>
      <c r="F10" s="10">
        <f t="shared" si="0"/>
        <v>103.29580940343781</v>
      </c>
      <c r="G10" s="10">
        <f t="shared" si="0"/>
        <v>103.24488291203238</v>
      </c>
      <c r="H10" s="10">
        <f t="shared" si="0"/>
        <v>103.56364004044489</v>
      </c>
      <c r="I10" s="10">
        <f t="shared" si="0"/>
        <v>100.58404600606674</v>
      </c>
      <c r="J10" s="10">
        <f t="shared" si="0"/>
        <v>100.89202467138524</v>
      </c>
      <c r="K10" s="10">
        <f t="shared" si="0"/>
        <v>95.433351263902949</v>
      </c>
      <c r="L10" s="10">
        <f t="shared" si="0"/>
        <v>99.971587462082894</v>
      </c>
      <c r="M10" s="10">
        <f t="shared" si="0"/>
        <v>95.063843579373113</v>
      </c>
      <c r="N10" s="10">
        <f t="shared" si="0"/>
        <v>95.448730131445885</v>
      </c>
      <c r="O10" s="10">
        <f t="shared" si="0"/>
        <v>96.015503336703745</v>
      </c>
      <c r="P10" s="10">
        <f t="shared" si="0"/>
        <v>91.617310313447931</v>
      </c>
      <c r="Q10" s="10">
        <f t="shared" si="0"/>
        <v>92.733734175935297</v>
      </c>
      <c r="R10" s="10">
        <f t="shared" si="0"/>
        <v>92.653617087967632</v>
      </c>
      <c r="S10" s="10">
        <f t="shared" si="0"/>
        <v>92.767594135490398</v>
      </c>
      <c r="T10" s="10">
        <f t="shared" si="0"/>
        <v>91.543069565217394</v>
      </c>
    </row>
    <row r="11" spans="1:21">
      <c r="A11" s="8" t="s">
        <v>3</v>
      </c>
      <c r="B11" s="10">
        <f>B4/1469*100</f>
        <v>99.998522736555472</v>
      </c>
      <c r="C11" s="10">
        <f>C4/1469*100</f>
        <v>102.17033648740639</v>
      </c>
      <c r="D11" s="10">
        <f t="shared" ref="D11:T11" si="1">D4/1469*100</f>
        <v>102.0241618788291</v>
      </c>
      <c r="E11" s="10">
        <f t="shared" si="1"/>
        <v>104.27795772634445</v>
      </c>
      <c r="F11" s="10">
        <f t="shared" si="1"/>
        <v>105.46793321987744</v>
      </c>
      <c r="G11" s="10">
        <f t="shared" si="1"/>
        <v>105.78650551395508</v>
      </c>
      <c r="H11" s="10">
        <f t="shared" si="1"/>
        <v>105.95267392784207</v>
      </c>
      <c r="I11" s="10">
        <f t="shared" si="1"/>
        <v>104.0469424098026</v>
      </c>
      <c r="J11" s="10">
        <f t="shared" si="1"/>
        <v>103.59306569094619</v>
      </c>
      <c r="K11" s="10">
        <f t="shared" si="1"/>
        <v>97.530315452688896</v>
      </c>
      <c r="L11" s="10">
        <f t="shared" si="1"/>
        <v>101.41453907420012</v>
      </c>
      <c r="M11" s="10">
        <f t="shared" si="1"/>
        <v>97.359400204220549</v>
      </c>
      <c r="N11" s="10">
        <f t="shared" si="1"/>
        <v>96.925338733832518</v>
      </c>
      <c r="O11" s="10">
        <f t="shared" si="1"/>
        <v>96.003190333560255</v>
      </c>
      <c r="P11" s="10">
        <f t="shared" si="1"/>
        <v>92.242128658951671</v>
      </c>
      <c r="Q11" s="10">
        <f t="shared" si="1"/>
        <v>93.631992579986374</v>
      </c>
      <c r="R11" s="10">
        <f t="shared" si="1"/>
        <v>93.825894349897865</v>
      </c>
      <c r="S11" s="10">
        <f t="shared" si="1"/>
        <v>94.96450755616064</v>
      </c>
      <c r="T11" s="10">
        <f t="shared" si="1"/>
        <v>93.853100272294071</v>
      </c>
    </row>
    <row r="12" spans="1:21">
      <c r="A12" s="2" t="s">
        <v>4</v>
      </c>
      <c r="B12" s="10">
        <f>B5/262.8*100</f>
        <v>99.993730593607324</v>
      </c>
      <c r="C12" s="10">
        <f>C5/262.8*100</f>
        <v>102.50344444444441</v>
      </c>
      <c r="D12" s="10">
        <f t="shared" ref="D12:T12" si="2">D5/262.8*100</f>
        <v>102.87457496194823</v>
      </c>
      <c r="E12" s="10">
        <f t="shared" si="2"/>
        <v>106.25087823439878</v>
      </c>
      <c r="F12" s="10">
        <f t="shared" si="2"/>
        <v>106.48451522070015</v>
      </c>
      <c r="G12" s="10">
        <f t="shared" si="2"/>
        <v>107.80175304414004</v>
      </c>
      <c r="H12" s="10">
        <f t="shared" si="2"/>
        <v>110.68712062404869</v>
      </c>
      <c r="I12" s="10">
        <f t="shared" si="2"/>
        <v>110.48373820395736</v>
      </c>
      <c r="J12" s="10">
        <f t="shared" si="2"/>
        <v>110.41624353120243</v>
      </c>
      <c r="K12" s="10">
        <f t="shared" si="2"/>
        <v>102.77311339421615</v>
      </c>
      <c r="L12" s="10">
        <f t="shared" si="2"/>
        <v>107.24642808219178</v>
      </c>
      <c r="M12" s="10">
        <f t="shared" si="2"/>
        <v>106.82955783866058</v>
      </c>
      <c r="N12" s="10">
        <f t="shared" si="2"/>
        <v>103.69260920852356</v>
      </c>
      <c r="O12" s="10">
        <f t="shared" si="2"/>
        <v>101.8186312785388</v>
      </c>
      <c r="P12" s="10">
        <f t="shared" si="2"/>
        <v>99.201934931506827</v>
      </c>
      <c r="Q12" s="10">
        <f t="shared" si="2"/>
        <v>100.75569063926942</v>
      </c>
      <c r="R12" s="10">
        <f t="shared" si="2"/>
        <v>102.84024010654488</v>
      </c>
      <c r="S12" s="10">
        <f t="shared" si="2"/>
        <v>107.18507229832572</v>
      </c>
      <c r="T12" s="10">
        <f t="shared" si="2"/>
        <v>108.08169330289192</v>
      </c>
    </row>
    <row r="13" spans="1:21">
      <c r="A13" s="8" t="s">
        <v>5</v>
      </c>
      <c r="B13" s="10">
        <f>B6/1731.6*100</f>
        <v>99.997777258027256</v>
      </c>
      <c r="C13" s="10">
        <f>C6/1731.6*100</f>
        <v>102.23269201894203</v>
      </c>
      <c r="D13" s="10">
        <f t="shared" ref="D13:T13" si="3">D6/1731.6*100</f>
        <v>102.17448521598523</v>
      </c>
      <c r="E13" s="10">
        <f t="shared" si="3"/>
        <v>104.61141285516287</v>
      </c>
      <c r="F13" s="10">
        <f t="shared" si="3"/>
        <v>105.68344404019405</v>
      </c>
      <c r="G13" s="10">
        <f t="shared" si="3"/>
        <v>106.15916533841533</v>
      </c>
      <c r="H13" s="10">
        <f t="shared" si="3"/>
        <v>106.73355665280666</v>
      </c>
      <c r="I13" s="10">
        <f t="shared" si="3"/>
        <v>105.08077743127744</v>
      </c>
      <c r="J13" s="10">
        <f t="shared" si="3"/>
        <v>104.68572834372833</v>
      </c>
      <c r="K13" s="10">
        <f t="shared" si="3"/>
        <v>98.366846904596912</v>
      </c>
      <c r="L13" s="10">
        <f t="shared" si="3"/>
        <v>102.35692509817511</v>
      </c>
      <c r="M13" s="10">
        <f t="shared" si="3"/>
        <v>98.849070743820761</v>
      </c>
      <c r="N13" s="10">
        <f t="shared" si="3"/>
        <v>97.998454435204437</v>
      </c>
      <c r="O13" s="10">
        <f t="shared" si="3"/>
        <v>96.924592400092408</v>
      </c>
      <c r="P13" s="10">
        <f t="shared" si="3"/>
        <v>93.33028193578194</v>
      </c>
      <c r="Q13" s="10">
        <f t="shared" si="3"/>
        <v>94.74262583737584</v>
      </c>
      <c r="R13" s="10">
        <f t="shared" si="3"/>
        <v>95.224297297297298</v>
      </c>
      <c r="S13" s="10">
        <f t="shared" si="3"/>
        <v>96.857529163779176</v>
      </c>
      <c r="T13" s="10">
        <f t="shared" si="3"/>
        <v>96.061025005775008</v>
      </c>
    </row>
    <row r="14" spans="1:21">
      <c r="A14" s="8" t="s">
        <v>6</v>
      </c>
      <c r="B14" s="10">
        <f>B7/25.23*100</f>
        <v>100.00219183511692</v>
      </c>
      <c r="C14" s="10">
        <f>C7/25.23*100</f>
        <v>102.33564011097897</v>
      </c>
      <c r="D14" s="10">
        <f t="shared" ref="D14:U14" si="4">D7/25.23*100</f>
        <v>102.2829607609988</v>
      </c>
      <c r="E14" s="10">
        <f t="shared" si="4"/>
        <v>104.41649227110581</v>
      </c>
      <c r="F14" s="10">
        <f t="shared" si="4"/>
        <v>104.74050733254062</v>
      </c>
      <c r="G14" s="10">
        <f t="shared" si="4"/>
        <v>113.05013079667063</v>
      </c>
      <c r="H14" s="10">
        <f t="shared" si="4"/>
        <v>111.80152199762188</v>
      </c>
      <c r="I14" s="10">
        <f t="shared" si="4"/>
        <v>109.47881490289339</v>
      </c>
      <c r="J14" s="10">
        <f t="shared" si="4"/>
        <v>107.68991280221958</v>
      </c>
      <c r="K14" s="10">
        <f t="shared" si="4"/>
        <v>102.41915973047956</v>
      </c>
      <c r="L14" s="10">
        <f t="shared" si="4"/>
        <v>105.39999603646453</v>
      </c>
      <c r="M14" s="10">
        <f t="shared" si="4"/>
        <v>103.30013079667062</v>
      </c>
      <c r="N14" s="10">
        <f t="shared" si="4"/>
        <v>98.180840269520417</v>
      </c>
      <c r="O14" s="10">
        <f t="shared" si="4"/>
        <v>94.80745937376139</v>
      </c>
      <c r="P14" s="10">
        <f t="shared" si="4"/>
        <v>94.424233055885836</v>
      </c>
      <c r="Q14" s="10">
        <f t="shared" si="4"/>
        <v>99.893951644867201</v>
      </c>
      <c r="R14" s="10">
        <f t="shared" si="4"/>
        <v>101.40612762584225</v>
      </c>
      <c r="S14" s="10">
        <f t="shared" si="4"/>
        <v>105.83707094728499</v>
      </c>
      <c r="T14" s="10">
        <f t="shared" si="4"/>
        <v>105.87509710661911</v>
      </c>
      <c r="U14" s="10">
        <f t="shared" si="4"/>
        <v>106.05602379000052</v>
      </c>
    </row>
    <row r="15" spans="1:21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2:20">
      <c r="B17" s="10"/>
      <c r="C17" s="10"/>
      <c r="D17" s="10"/>
      <c r="E17" s="10"/>
      <c r="F17" s="10" t="s">
        <v>7</v>
      </c>
      <c r="G17" s="13" t="s">
        <v>463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2:20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2:20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0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2:20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2:20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2:20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0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2:20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2:20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2:20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2:20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2:20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2:20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2:20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2:20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>
      <c r="B39" s="10"/>
      <c r="C39" s="10"/>
      <c r="D39" s="10"/>
      <c r="E39" s="10"/>
      <c r="F39" s="10"/>
      <c r="G39" s="10" t="s">
        <v>147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>
      <c r="B40" s="10"/>
      <c r="C40" s="10"/>
      <c r="D40" s="10"/>
      <c r="E40" s="10"/>
      <c r="F40" s="10"/>
      <c r="G40" s="10" t="s">
        <v>8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>
      <c r="A43" s="8" t="s">
        <v>9</v>
      </c>
      <c r="B43" s="9">
        <v>59.438091</v>
      </c>
      <c r="C43" s="9">
        <v>58.928024000000001</v>
      </c>
      <c r="D43" s="9">
        <v>56.796810999999998</v>
      </c>
      <c r="E43" s="9">
        <v>59.334377000000003</v>
      </c>
      <c r="F43" s="9">
        <v>59.497512</v>
      </c>
      <c r="G43" s="9">
        <v>59.048364999999997</v>
      </c>
      <c r="H43" s="9">
        <v>58.393974</v>
      </c>
      <c r="I43" s="9">
        <v>57.380189000000001</v>
      </c>
      <c r="J43" s="9">
        <v>59.212575999999999</v>
      </c>
      <c r="K43" s="9">
        <v>56.894964999999999</v>
      </c>
      <c r="L43" s="9">
        <v>61.174385999999998</v>
      </c>
      <c r="M43" s="9">
        <v>57.424590999999999</v>
      </c>
      <c r="N43" s="9">
        <v>54.792493999999998</v>
      </c>
      <c r="O43" s="9">
        <v>56.855193</v>
      </c>
      <c r="P43" s="9">
        <v>53.749020999999999</v>
      </c>
      <c r="Q43" s="9">
        <v>53.74783</v>
      </c>
      <c r="R43" s="9">
        <v>56.804730999999997</v>
      </c>
      <c r="S43" s="10">
        <v>56.621120000000005</v>
      </c>
      <c r="T43" s="10">
        <v>54.700843999999996</v>
      </c>
    </row>
    <row r="44" spans="1:20">
      <c r="A44" s="8" t="s">
        <v>10</v>
      </c>
      <c r="B44" s="9">
        <v>19.504054</v>
      </c>
      <c r="C44" s="9">
        <v>20.09516</v>
      </c>
      <c r="D44" s="9">
        <v>19.786891999999998</v>
      </c>
      <c r="E44" s="9">
        <v>20.897942999999998</v>
      </c>
      <c r="F44" s="9">
        <v>20.344114000000001</v>
      </c>
      <c r="G44" s="9">
        <v>19.826944000000001</v>
      </c>
      <c r="H44" s="9">
        <v>21.236404999999998</v>
      </c>
      <c r="I44" s="9">
        <v>20.784564999999997</v>
      </c>
      <c r="J44" s="9">
        <v>20.28567</v>
      </c>
      <c r="K44" s="9">
        <v>19.282633000000001</v>
      </c>
      <c r="L44" s="9">
        <v>20.417937000000002</v>
      </c>
      <c r="M44" s="9">
        <v>18.961241999999999</v>
      </c>
      <c r="N44" s="9">
        <v>18.250184000000001</v>
      </c>
      <c r="O44" s="9">
        <v>18.286846000000001</v>
      </c>
      <c r="P44" s="9">
        <v>17.35689</v>
      </c>
      <c r="Q44" s="9">
        <v>17.366718000000002</v>
      </c>
      <c r="R44" s="9">
        <v>18.030129000000002</v>
      </c>
      <c r="S44" s="10">
        <v>18.31495</v>
      </c>
      <c r="T44" s="10">
        <v>18.453841000000001</v>
      </c>
    </row>
    <row r="45" spans="1:20">
      <c r="A45" s="8" t="s">
        <v>11</v>
      </c>
      <c r="B45" s="9">
        <v>256.050566</v>
      </c>
      <c r="C45" s="9">
        <v>264.55175000000003</v>
      </c>
      <c r="D45" s="9">
        <v>265.20540999999997</v>
      </c>
      <c r="E45" s="9">
        <v>271.55763199999996</v>
      </c>
      <c r="F45" s="9">
        <v>275.89182799999998</v>
      </c>
      <c r="G45" s="9">
        <v>277.21065800000002</v>
      </c>
      <c r="H45" s="9">
        <v>273.187117</v>
      </c>
      <c r="I45" s="9">
        <v>270.65091799999999</v>
      </c>
      <c r="J45" s="9">
        <v>272.12808899999999</v>
      </c>
      <c r="K45" s="9">
        <v>261.53619300000003</v>
      </c>
      <c r="L45" s="9">
        <v>269.699701</v>
      </c>
      <c r="M45" s="9">
        <v>264.67530200000004</v>
      </c>
      <c r="N45" s="9">
        <v>264.776903</v>
      </c>
      <c r="O45" s="9">
        <v>265.96656000000002</v>
      </c>
      <c r="P45" s="9">
        <v>255.83606800000001</v>
      </c>
      <c r="Q45" s="9">
        <v>260.24999400000002</v>
      </c>
      <c r="R45" s="9">
        <v>255.790111</v>
      </c>
      <c r="S45" s="10">
        <v>255.66550700000002</v>
      </c>
      <c r="T45" s="10">
        <v>254.72530499999999</v>
      </c>
    </row>
    <row r="46" spans="1:20">
      <c r="A46" s="8" t="s">
        <v>12</v>
      </c>
      <c r="B46" s="9">
        <v>78.268767999999994</v>
      </c>
      <c r="C46" s="9">
        <v>80.19217900000001</v>
      </c>
      <c r="D46" s="9">
        <v>81.081759999999989</v>
      </c>
      <c r="E46" s="9">
        <v>83.918918000000005</v>
      </c>
      <c r="F46" s="9">
        <v>84.866154999999992</v>
      </c>
      <c r="G46" s="9">
        <v>83.702035000000009</v>
      </c>
      <c r="H46" s="9">
        <v>83.051535999999999</v>
      </c>
      <c r="I46" s="9">
        <v>82.746929999999992</v>
      </c>
      <c r="J46" s="9">
        <v>82.152287000000001</v>
      </c>
      <c r="K46" s="9">
        <v>80.545462999999998</v>
      </c>
      <c r="L46" s="9">
        <v>86.153845000000004</v>
      </c>
      <c r="M46" s="9">
        <v>80.558812000000003</v>
      </c>
      <c r="N46" s="9">
        <v>80.606655000000003</v>
      </c>
      <c r="O46" s="9">
        <v>79.104361000000011</v>
      </c>
      <c r="P46" s="9">
        <v>74.995879000000002</v>
      </c>
      <c r="Q46" s="9">
        <v>76.104785000000007</v>
      </c>
      <c r="R46" s="9">
        <v>77.67883599999999</v>
      </c>
      <c r="S46" s="10">
        <v>78.809080000000009</v>
      </c>
      <c r="T46" s="10">
        <v>77.746737999999993</v>
      </c>
    </row>
    <row r="47" spans="1:20">
      <c r="A47" s="8" t="s">
        <v>13</v>
      </c>
      <c r="B47" s="9">
        <v>342.43356199999999</v>
      </c>
      <c r="C47" s="9">
        <v>352.29519599999998</v>
      </c>
      <c r="D47" s="9">
        <v>344.47063099999997</v>
      </c>
      <c r="E47" s="9">
        <v>345.30509799999999</v>
      </c>
      <c r="F47" s="9">
        <v>347.79579899999999</v>
      </c>
      <c r="G47" s="9">
        <v>346.47556300000002</v>
      </c>
      <c r="H47" s="9">
        <v>357.04755599999999</v>
      </c>
      <c r="I47" s="9">
        <v>339.45919799999996</v>
      </c>
      <c r="J47" s="9">
        <v>343.74281000000002</v>
      </c>
      <c r="K47" s="9">
        <v>321.52279399999998</v>
      </c>
      <c r="L47" s="9">
        <v>338.25004100000001</v>
      </c>
      <c r="M47" s="9">
        <v>320.76388799999995</v>
      </c>
      <c r="N47" s="9">
        <v>323.60886700000003</v>
      </c>
      <c r="O47" s="9">
        <v>330.772516</v>
      </c>
      <c r="P47" s="9">
        <v>316.553631</v>
      </c>
      <c r="Q47" s="9">
        <v>318.09314499999999</v>
      </c>
      <c r="R47" s="9">
        <v>320.02807799999999</v>
      </c>
      <c r="S47" s="10">
        <v>321.99028999999996</v>
      </c>
      <c r="T47" s="10">
        <v>314.42510100000004</v>
      </c>
    </row>
    <row r="48" spans="1:20">
      <c r="A48" s="8" t="s">
        <v>14</v>
      </c>
      <c r="B48" s="9">
        <v>233.26152999999999</v>
      </c>
      <c r="C48" s="9">
        <v>233.98359099999999</v>
      </c>
      <c r="D48" s="9">
        <v>230.81143599999999</v>
      </c>
      <c r="E48" s="9">
        <v>235.354378</v>
      </c>
      <c r="F48" s="9">
        <v>233.20014699999999</v>
      </c>
      <c r="G48" s="9">
        <v>234.828327</v>
      </c>
      <c r="H48" s="9">
        <v>231.32781199999999</v>
      </c>
      <c r="I48" s="9">
        <v>223.75441499999999</v>
      </c>
      <c r="J48" s="9">
        <v>220.300692</v>
      </c>
      <c r="K48" s="9">
        <v>204.05379600000001</v>
      </c>
      <c r="L48" s="9">
        <v>213.02309</v>
      </c>
      <c r="M48" s="9">
        <v>197.79757800000002</v>
      </c>
      <c r="N48" s="9">
        <v>201.95283799999999</v>
      </c>
      <c r="O48" s="9">
        <v>198.60785200000001</v>
      </c>
      <c r="P48" s="9">
        <v>187.60370999999998</v>
      </c>
      <c r="Q48" s="9">
        <v>191.57415900000001</v>
      </c>
      <c r="R48" s="9">
        <v>188.01238800000002</v>
      </c>
      <c r="S48" s="10">
        <v>186.070559</v>
      </c>
      <c r="T48" s="10">
        <v>185.30912899999998</v>
      </c>
    </row>
    <row r="49" spans="1:256">
      <c r="A49" s="8" t="s">
        <v>15</v>
      </c>
      <c r="B49" s="9">
        <v>29.209699000000001</v>
      </c>
      <c r="C49" s="9">
        <v>30.820218000000001</v>
      </c>
      <c r="D49" s="9">
        <v>30.996653999999999</v>
      </c>
      <c r="E49" s="9">
        <v>32.626531</v>
      </c>
      <c r="F49" s="9">
        <v>33.243552000000001</v>
      </c>
      <c r="G49" s="9">
        <v>34.374866000000004</v>
      </c>
      <c r="H49" s="9">
        <v>34.678322999999999</v>
      </c>
      <c r="I49" s="9">
        <v>34.090993000000005</v>
      </c>
      <c r="J49" s="9">
        <v>34.374935999999998</v>
      </c>
      <c r="K49" s="9">
        <v>32.619695999999998</v>
      </c>
      <c r="L49" s="9">
        <v>34.82488</v>
      </c>
      <c r="M49" s="9">
        <v>33.815632000000001</v>
      </c>
      <c r="N49" s="9">
        <v>33.684381000000002</v>
      </c>
      <c r="O49" s="9">
        <v>34.151059000000004</v>
      </c>
      <c r="P49" s="9">
        <v>32.908538999999998</v>
      </c>
      <c r="Q49" s="9">
        <v>33.673037999999998</v>
      </c>
      <c r="R49" s="9">
        <v>34.039002000000004</v>
      </c>
      <c r="S49" s="10">
        <v>34.791205000000005</v>
      </c>
      <c r="T49" s="10">
        <v>33.982961000000003</v>
      </c>
    </row>
    <row r="50" spans="1:256">
      <c r="A50" s="8" t="s">
        <v>16</v>
      </c>
      <c r="B50" s="9">
        <v>32.659095000000001</v>
      </c>
      <c r="C50" s="9">
        <v>33.510281000000006</v>
      </c>
      <c r="D50" s="9">
        <v>35.251342999999999</v>
      </c>
      <c r="E50" s="9">
        <v>37.164093999999999</v>
      </c>
      <c r="F50" s="9">
        <v>37.603292000000003</v>
      </c>
      <c r="G50" s="9">
        <v>34.712820000000001</v>
      </c>
      <c r="H50" s="9">
        <v>37.819421000000006</v>
      </c>
      <c r="I50" s="9">
        <v>37.296620000000004</v>
      </c>
      <c r="J50" s="9">
        <v>35.828206000000002</v>
      </c>
      <c r="K50" s="9">
        <v>33.550968999999995</v>
      </c>
      <c r="L50" s="9">
        <v>36.727063000000001</v>
      </c>
      <c r="M50" s="9">
        <v>35.378501999999997</v>
      </c>
      <c r="N50" s="9">
        <v>34.074531</v>
      </c>
      <c r="O50" s="9">
        <v>33.518358999999997</v>
      </c>
      <c r="P50" s="9">
        <v>34.220824</v>
      </c>
      <c r="Q50" s="9">
        <v>32.482793000000001</v>
      </c>
      <c r="R50" s="9">
        <v>33.888434000000004</v>
      </c>
      <c r="S50" s="10">
        <v>34.072752000000001</v>
      </c>
      <c r="T50" s="10">
        <v>34.843055</v>
      </c>
    </row>
    <row r="51" spans="1:256">
      <c r="A51" s="8" t="s">
        <v>17</v>
      </c>
      <c r="B51" s="9">
        <v>27.799768</v>
      </c>
      <c r="C51" s="9">
        <v>28.673351</v>
      </c>
      <c r="D51" s="9">
        <v>29.251725999999998</v>
      </c>
      <c r="E51" s="9">
        <v>29.904285999999999</v>
      </c>
      <c r="F51" s="9">
        <v>30.416544000000002</v>
      </c>
      <c r="G51" s="9">
        <v>30.940103999999998</v>
      </c>
      <c r="H51" s="9">
        <v>31.050121999999998</v>
      </c>
      <c r="I51" s="9">
        <v>31.025482</v>
      </c>
      <c r="J51" s="9">
        <v>31.297957</v>
      </c>
      <c r="K51" s="9">
        <v>30.229705000000003</v>
      </c>
      <c r="L51" s="9">
        <v>28.216455000000003</v>
      </c>
      <c r="M51" s="9">
        <v>27.431725</v>
      </c>
      <c r="N51" s="9">
        <v>27.118251000000001</v>
      </c>
      <c r="O51" s="9">
        <v>23.931175</v>
      </c>
      <c r="P51" s="9">
        <v>23.844429999999999</v>
      </c>
      <c r="Q51" s="9">
        <v>23.929143</v>
      </c>
      <c r="R51" s="9">
        <v>23.495358</v>
      </c>
      <c r="S51" s="10">
        <v>24.231005</v>
      </c>
      <c r="T51" s="10">
        <v>23.648148000000003</v>
      </c>
    </row>
    <row r="52" spans="1:256">
      <c r="A52" s="8" t="s">
        <v>18</v>
      </c>
      <c r="B52" s="9">
        <v>14.369007999999999</v>
      </c>
      <c r="C52" s="9">
        <v>15.145507</v>
      </c>
      <c r="D52" s="9">
        <v>15.390072</v>
      </c>
      <c r="E52" s="9">
        <v>14.72832</v>
      </c>
      <c r="F52" s="9">
        <v>15.087644000000001</v>
      </c>
      <c r="G52" s="9">
        <v>15.466876000000001</v>
      </c>
      <c r="H52" s="9">
        <v>15.548525999999999</v>
      </c>
      <c r="I52" s="9">
        <v>16.110795</v>
      </c>
      <c r="J52" s="9">
        <v>15.954091</v>
      </c>
      <c r="K52" s="9">
        <v>15.190736999999999</v>
      </c>
      <c r="L52" s="9">
        <v>15.061045</v>
      </c>
      <c r="M52" s="9">
        <v>13.849852</v>
      </c>
      <c r="N52" s="9">
        <v>13.995297000000001</v>
      </c>
      <c r="O52" s="9">
        <v>13.398854</v>
      </c>
      <c r="P52" s="9">
        <v>13.473120999999999</v>
      </c>
      <c r="Q52" s="9">
        <v>14.167388000000001</v>
      </c>
      <c r="R52" s="9">
        <v>14.910108000000001</v>
      </c>
      <c r="S52" s="10">
        <v>14.673292</v>
      </c>
      <c r="T52" s="10">
        <v>14.824287</v>
      </c>
    </row>
    <row r="53" spans="1:256">
      <c r="A53" s="8" t="s">
        <v>19</v>
      </c>
      <c r="B53" s="9">
        <v>3.8567600000000004</v>
      </c>
      <c r="C53" s="9">
        <v>3.8567600000000004</v>
      </c>
      <c r="D53" s="9">
        <v>3.8567600000000004</v>
      </c>
      <c r="E53" s="9">
        <v>3.8567600000000004</v>
      </c>
      <c r="F53" s="9">
        <v>3.8567600000000004</v>
      </c>
      <c r="G53" s="9">
        <v>3.8567600000000004</v>
      </c>
      <c r="H53" s="9">
        <v>3.8567600000000004</v>
      </c>
      <c r="I53" s="9">
        <v>3.8567600000000004</v>
      </c>
      <c r="J53" s="9">
        <v>3.8567600000000004</v>
      </c>
      <c r="K53" s="9">
        <v>3.8567600000000004</v>
      </c>
      <c r="L53" s="9">
        <v>3.8567600000000004</v>
      </c>
      <c r="M53" s="9">
        <v>3.8567600000000004</v>
      </c>
      <c r="N53" s="9">
        <v>3.8567600000000004</v>
      </c>
      <c r="O53" s="9">
        <v>3.8567600000000004</v>
      </c>
      <c r="P53" s="9">
        <v>3.8567600000000004</v>
      </c>
      <c r="Q53" s="9">
        <v>3.8567600000000004</v>
      </c>
      <c r="R53" s="9">
        <v>3.8567600000000004</v>
      </c>
      <c r="S53" s="9">
        <v>3.8567600000000004</v>
      </c>
      <c r="T53" s="9">
        <v>3.8567600000000004</v>
      </c>
      <c r="AY53" s="2">
        <v>3.8567600000000004</v>
      </c>
      <c r="AZ53" s="2">
        <v>3.8567600000000004</v>
      </c>
      <c r="BA53" s="2">
        <v>3.8567600000000004</v>
      </c>
      <c r="BB53" s="2">
        <v>3.8567600000000004</v>
      </c>
      <c r="BC53" s="2">
        <v>3.8567600000000004</v>
      </c>
      <c r="BD53" s="2">
        <v>3.8567600000000004</v>
      </c>
      <c r="BE53" s="2">
        <v>3.8567600000000004</v>
      </c>
      <c r="BF53" s="2">
        <v>3.8567600000000004</v>
      </c>
      <c r="BG53" s="2">
        <v>3.8567600000000004</v>
      </c>
      <c r="BH53" s="2">
        <v>3.8567600000000004</v>
      </c>
      <c r="BI53" s="2">
        <v>3.8567600000000004</v>
      </c>
      <c r="BJ53" s="2">
        <v>3.8567600000000004</v>
      </c>
      <c r="BK53" s="2">
        <v>3.8567600000000004</v>
      </c>
      <c r="BL53" s="2">
        <v>3.8567600000000004</v>
      </c>
      <c r="BM53" s="2">
        <v>3.8567600000000004</v>
      </c>
      <c r="BN53" s="2">
        <v>3.8567600000000004</v>
      </c>
      <c r="BO53" s="2">
        <v>3.8567600000000004</v>
      </c>
      <c r="BP53" s="2">
        <v>3.8567600000000004</v>
      </c>
      <c r="BQ53" s="2">
        <v>3.8567600000000004</v>
      </c>
      <c r="BR53" s="2">
        <v>3.8567600000000004</v>
      </c>
      <c r="BS53" s="2">
        <v>3.8567600000000004</v>
      </c>
      <c r="BT53" s="2">
        <v>3.8567600000000004</v>
      </c>
      <c r="BU53" s="2">
        <v>3.8567600000000004</v>
      </c>
      <c r="BV53" s="2">
        <v>3.8567600000000004</v>
      </c>
      <c r="BW53" s="2">
        <v>3.8567600000000004</v>
      </c>
      <c r="BX53" s="2">
        <v>3.8567600000000004</v>
      </c>
      <c r="BY53" s="2">
        <v>3.8567600000000004</v>
      </c>
      <c r="BZ53" s="2">
        <v>3.8567600000000004</v>
      </c>
      <c r="CA53" s="2">
        <v>3.8567600000000004</v>
      </c>
      <c r="CB53" s="2">
        <v>3.8567600000000004</v>
      </c>
      <c r="CC53" s="2">
        <v>3.8567600000000004</v>
      </c>
      <c r="CD53" s="2">
        <v>3.8567600000000004</v>
      </c>
      <c r="CE53" s="2">
        <v>3.8567600000000004</v>
      </c>
      <c r="CF53" s="2">
        <v>3.8567600000000004</v>
      </c>
      <c r="CG53" s="2">
        <v>3.8567600000000004</v>
      </c>
      <c r="CH53" s="2">
        <v>3.8567600000000004</v>
      </c>
      <c r="CI53" s="2">
        <v>3.8567600000000004</v>
      </c>
      <c r="CJ53" s="2">
        <v>3.8567600000000004</v>
      </c>
      <c r="CK53" s="2">
        <v>3.8567600000000004</v>
      </c>
      <c r="CL53" s="2">
        <v>3.8567600000000004</v>
      </c>
      <c r="CM53" s="2">
        <v>3.8567600000000004</v>
      </c>
      <c r="CN53" s="2">
        <v>3.8567600000000004</v>
      </c>
      <c r="CO53" s="2">
        <v>3.8567600000000004</v>
      </c>
      <c r="CP53" s="2">
        <v>3.8567600000000004</v>
      </c>
      <c r="CQ53" s="2">
        <v>3.8567600000000004</v>
      </c>
      <c r="CR53" s="2">
        <v>3.8567600000000004</v>
      </c>
      <c r="CS53" s="2">
        <v>3.8567600000000004</v>
      </c>
      <c r="CT53" s="2">
        <v>3.8567600000000004</v>
      </c>
      <c r="CU53" s="2">
        <v>3.8567600000000004</v>
      </c>
      <c r="CV53" s="2">
        <v>3.8567600000000004</v>
      </c>
      <c r="CW53" s="2">
        <v>3.8567600000000004</v>
      </c>
      <c r="CX53" s="2">
        <v>3.8567600000000004</v>
      </c>
      <c r="CY53" s="2">
        <v>3.8567600000000004</v>
      </c>
      <c r="CZ53" s="2">
        <v>3.8567600000000004</v>
      </c>
      <c r="DA53" s="2">
        <v>3.8567600000000004</v>
      </c>
      <c r="DB53" s="2">
        <v>3.8567600000000004</v>
      </c>
      <c r="DC53" s="2">
        <v>3.8567600000000004</v>
      </c>
      <c r="DD53" s="2">
        <v>3.8567600000000004</v>
      </c>
      <c r="DE53" s="2">
        <v>3.8567600000000004</v>
      </c>
      <c r="DF53" s="2">
        <v>3.8567600000000004</v>
      </c>
      <c r="DG53" s="2">
        <v>3.8567600000000004</v>
      </c>
      <c r="DH53" s="2">
        <v>3.8567600000000004</v>
      </c>
      <c r="DI53" s="2">
        <v>3.8567600000000004</v>
      </c>
      <c r="DJ53" s="2">
        <v>3.8567600000000004</v>
      </c>
      <c r="DK53" s="2">
        <v>3.8567600000000004</v>
      </c>
      <c r="DL53" s="2">
        <v>3.8567600000000004</v>
      </c>
      <c r="DM53" s="2">
        <v>3.8567600000000004</v>
      </c>
      <c r="DN53" s="2">
        <v>3.8567600000000004</v>
      </c>
      <c r="DO53" s="2">
        <v>3.8567600000000004</v>
      </c>
      <c r="DP53" s="2">
        <v>3.8567600000000004</v>
      </c>
      <c r="DQ53" s="2">
        <v>3.8567600000000004</v>
      </c>
      <c r="DR53" s="2">
        <v>3.8567600000000004</v>
      </c>
      <c r="DS53" s="2">
        <v>3.8567600000000004</v>
      </c>
      <c r="DT53" s="2">
        <v>3.8567600000000004</v>
      </c>
      <c r="DU53" s="2">
        <v>3.8567600000000004</v>
      </c>
      <c r="DV53" s="2">
        <v>3.8567600000000004</v>
      </c>
      <c r="DW53" s="2">
        <v>3.8567600000000004</v>
      </c>
      <c r="DX53" s="2">
        <v>3.8567600000000004</v>
      </c>
      <c r="DY53" s="2">
        <v>3.8567600000000004</v>
      </c>
      <c r="DZ53" s="2">
        <v>3.8567600000000004</v>
      </c>
      <c r="EA53" s="2">
        <v>3.8567600000000004</v>
      </c>
      <c r="EB53" s="2">
        <v>3.8567600000000004</v>
      </c>
      <c r="EC53" s="2">
        <v>3.8567600000000004</v>
      </c>
      <c r="ED53" s="2">
        <v>3.8567600000000004</v>
      </c>
      <c r="EE53" s="2">
        <v>3.8567600000000004</v>
      </c>
      <c r="EF53" s="2">
        <v>3.8567600000000004</v>
      </c>
      <c r="EG53" s="2">
        <v>3.8567600000000004</v>
      </c>
      <c r="EH53" s="2">
        <v>3.8567600000000004</v>
      </c>
      <c r="EI53" s="2">
        <v>3.8567600000000004</v>
      </c>
      <c r="EJ53" s="2">
        <v>3.8567600000000004</v>
      </c>
      <c r="EK53" s="2">
        <v>3.8567600000000004</v>
      </c>
      <c r="EL53" s="2">
        <v>3.8567600000000004</v>
      </c>
      <c r="EM53" s="2">
        <v>3.8567600000000004</v>
      </c>
      <c r="EN53" s="2">
        <v>3.8567600000000004</v>
      </c>
      <c r="EO53" s="2">
        <v>3.8567600000000004</v>
      </c>
      <c r="EP53" s="2">
        <v>3.8567600000000004</v>
      </c>
      <c r="EQ53" s="2">
        <v>3.8567600000000004</v>
      </c>
      <c r="ER53" s="2">
        <v>3.8567600000000004</v>
      </c>
      <c r="ES53" s="2">
        <v>3.8567600000000004</v>
      </c>
      <c r="ET53" s="2">
        <v>3.8567600000000004</v>
      </c>
      <c r="EU53" s="2">
        <v>3.8567600000000004</v>
      </c>
      <c r="EV53" s="2">
        <v>3.8567600000000004</v>
      </c>
      <c r="EW53" s="2">
        <v>3.8567600000000004</v>
      </c>
      <c r="EX53" s="2">
        <v>3.8567600000000004</v>
      </c>
      <c r="EY53" s="2">
        <v>3.8567600000000004</v>
      </c>
      <c r="EZ53" s="2">
        <v>3.8567600000000004</v>
      </c>
      <c r="FA53" s="2">
        <v>3.8567600000000004</v>
      </c>
      <c r="FB53" s="2">
        <v>3.8567600000000004</v>
      </c>
      <c r="FC53" s="2">
        <v>3.8567600000000004</v>
      </c>
      <c r="FD53" s="2">
        <v>3.8567600000000004</v>
      </c>
      <c r="FE53" s="2">
        <v>3.8567600000000004</v>
      </c>
      <c r="FF53" s="2">
        <v>3.8567600000000004</v>
      </c>
      <c r="FG53" s="2">
        <v>3.8567600000000004</v>
      </c>
      <c r="FZ53" s="2">
        <v>3.8567600000000004</v>
      </c>
      <c r="GA53" s="2">
        <v>3.8567600000000004</v>
      </c>
      <c r="GB53" s="2">
        <v>3.8567600000000004</v>
      </c>
      <c r="GC53" s="2">
        <v>3.8567600000000004</v>
      </c>
      <c r="GD53" s="2">
        <v>3.8567600000000004</v>
      </c>
      <c r="GE53" s="2">
        <v>3.8567600000000004</v>
      </c>
      <c r="GF53" s="2">
        <v>3.8567600000000004</v>
      </c>
      <c r="GG53" s="2">
        <v>3.8567600000000004</v>
      </c>
      <c r="GH53" s="2">
        <v>3.8567600000000004</v>
      </c>
      <c r="GI53" s="2">
        <v>3.8567600000000004</v>
      </c>
      <c r="GJ53" s="2">
        <v>3.8567600000000004</v>
      </c>
      <c r="GK53" s="2">
        <v>3.8567600000000004</v>
      </c>
      <c r="GL53" s="2">
        <v>3.8567600000000004</v>
      </c>
      <c r="GM53" s="2">
        <v>3.8567600000000004</v>
      </c>
      <c r="GN53" s="2">
        <v>3.8567600000000004</v>
      </c>
      <c r="GO53" s="2">
        <v>3.8567600000000004</v>
      </c>
      <c r="GP53" s="2">
        <v>3.8567600000000004</v>
      </c>
      <c r="GQ53" s="2">
        <v>3.8567600000000004</v>
      </c>
      <c r="GR53" s="2">
        <v>3.8567600000000004</v>
      </c>
      <c r="GS53" s="2">
        <v>3.8567600000000004</v>
      </c>
      <c r="GT53" s="2">
        <v>3.8567600000000004</v>
      </c>
      <c r="GU53" s="2">
        <v>3.8567600000000004</v>
      </c>
      <c r="GV53" s="2">
        <v>3.8567600000000004</v>
      </c>
      <c r="GW53" s="2">
        <v>3.8567600000000004</v>
      </c>
      <c r="GX53" s="2">
        <v>3.8567600000000004</v>
      </c>
      <c r="GY53" s="2">
        <v>3.8567600000000004</v>
      </c>
      <c r="GZ53" s="2">
        <v>3.8567600000000004</v>
      </c>
      <c r="HA53" s="2">
        <v>3.8567600000000004</v>
      </c>
      <c r="HB53" s="2">
        <v>3.8567600000000004</v>
      </c>
      <c r="HC53" s="2">
        <v>3.8567600000000004</v>
      </c>
      <c r="HD53" s="2">
        <v>3.8567600000000004</v>
      </c>
      <c r="HE53" s="2">
        <v>3.8567600000000004</v>
      </c>
      <c r="HF53" s="2">
        <v>3.8567600000000004</v>
      </c>
      <c r="HG53" s="2">
        <v>3.8567600000000004</v>
      </c>
      <c r="HH53" s="2">
        <v>3.8567600000000004</v>
      </c>
      <c r="HI53" s="2">
        <v>3.8567600000000004</v>
      </c>
      <c r="HJ53" s="2">
        <v>3.8567600000000004</v>
      </c>
      <c r="HK53" s="2">
        <v>3.8567600000000004</v>
      </c>
      <c r="HL53" s="2">
        <v>3.8567600000000004</v>
      </c>
      <c r="IE53" s="2">
        <v>3.8567600000000004</v>
      </c>
      <c r="IF53" s="2">
        <v>3.8567600000000004</v>
      </c>
      <c r="IG53" s="2">
        <v>3.8567600000000004</v>
      </c>
      <c r="IH53" s="2">
        <v>3.8567600000000004</v>
      </c>
      <c r="II53" s="2">
        <v>3.8567600000000004</v>
      </c>
      <c r="IJ53" s="2">
        <v>3.8567600000000004</v>
      </c>
      <c r="IK53" s="2">
        <v>3.8567600000000004</v>
      </c>
      <c r="IL53" s="2">
        <v>3.8567600000000004</v>
      </c>
      <c r="IM53" s="2">
        <v>3.8567600000000004</v>
      </c>
      <c r="IN53" s="2">
        <v>3.8567600000000004</v>
      </c>
      <c r="IO53" s="2">
        <v>3.8567600000000004</v>
      </c>
      <c r="IP53" s="2">
        <v>3.8567600000000004</v>
      </c>
      <c r="IQ53" s="2">
        <v>3.8567600000000004</v>
      </c>
      <c r="IR53" s="2">
        <v>3.8567600000000004</v>
      </c>
      <c r="IS53" s="2">
        <v>3.8567600000000004</v>
      </c>
      <c r="IT53" s="2">
        <v>3.8567600000000004</v>
      </c>
      <c r="IU53" s="2">
        <v>3.8567600000000004</v>
      </c>
      <c r="IV53" s="2">
        <v>3.8567600000000004</v>
      </c>
    </row>
    <row r="54" spans="1:256">
      <c r="A54" s="8" t="s">
        <v>20</v>
      </c>
      <c r="B54" s="9">
        <v>174.53999400000001</v>
      </c>
      <c r="C54" s="9">
        <v>174.88274100000001</v>
      </c>
      <c r="D54" s="9">
        <v>176.116636</v>
      </c>
      <c r="E54" s="9">
        <v>184.71821599999998</v>
      </c>
      <c r="F54" s="9">
        <v>185.97111599999999</v>
      </c>
      <c r="G54" s="9">
        <v>189.445043</v>
      </c>
      <c r="H54" s="9">
        <v>187.95621499999999</v>
      </c>
      <c r="I54" s="9">
        <v>187.60745399999999</v>
      </c>
      <c r="J54" s="9">
        <v>185.02887699999999</v>
      </c>
      <c r="K54" s="9">
        <v>172.571844</v>
      </c>
      <c r="L54" s="9">
        <v>176.84450399999997</v>
      </c>
      <c r="M54" s="9">
        <v>171.19176300000001</v>
      </c>
      <c r="N54" s="9">
        <v>164.44098499999998</v>
      </c>
      <c r="O54" s="9">
        <v>158.391155</v>
      </c>
      <c r="P54" s="9">
        <v>149.845854</v>
      </c>
      <c r="Q54" s="9">
        <v>155.72961900000001</v>
      </c>
      <c r="R54" s="9">
        <v>154.27754899999999</v>
      </c>
      <c r="S54" s="10">
        <v>159.51265599999999</v>
      </c>
      <c r="T54" s="10">
        <v>156.993065</v>
      </c>
    </row>
    <row r="55" spans="1:256">
      <c r="A55" s="8" t="s">
        <v>21</v>
      </c>
      <c r="B55" s="9">
        <v>25.37838</v>
      </c>
      <c r="C55" s="9">
        <v>25.552302000000001</v>
      </c>
      <c r="D55" s="9">
        <v>26.607465999999999</v>
      </c>
      <c r="E55" s="9">
        <v>25.908206</v>
      </c>
      <c r="F55" s="9">
        <v>26.751303</v>
      </c>
      <c r="G55" s="9">
        <v>27.437902999999999</v>
      </c>
      <c r="H55" s="9">
        <v>26.119651000000001</v>
      </c>
      <c r="I55" s="9">
        <v>26.190846000000001</v>
      </c>
      <c r="J55" s="9">
        <v>25.583707999999998</v>
      </c>
      <c r="K55" s="9">
        <v>25.167369999999998</v>
      </c>
      <c r="L55" s="9">
        <v>24.370488000000002</v>
      </c>
      <c r="M55" s="9">
        <v>23.759080999999998</v>
      </c>
      <c r="N55" s="9">
        <v>22.360025</v>
      </c>
      <c r="O55" s="9">
        <v>22.391598999999999</v>
      </c>
      <c r="P55" s="9">
        <v>22.711324000000001</v>
      </c>
      <c r="Q55" s="9">
        <v>23.580578000000003</v>
      </c>
      <c r="R55" s="9">
        <v>23.528265000000001</v>
      </c>
      <c r="S55" s="10">
        <v>24.649026999999997</v>
      </c>
      <c r="T55" s="10">
        <v>24.007798999999999</v>
      </c>
    </row>
    <row r="56" spans="1:256">
      <c r="A56" s="8" t="s">
        <v>22</v>
      </c>
      <c r="B56" s="9">
        <v>124.50115799999999</v>
      </c>
      <c r="C56" s="9">
        <v>127.753084</v>
      </c>
      <c r="D56" s="9">
        <v>131.392381</v>
      </c>
      <c r="E56" s="9">
        <v>135.96035000000001</v>
      </c>
      <c r="F56" s="9">
        <v>142.122545</v>
      </c>
      <c r="G56" s="9">
        <v>144.99653400000003</v>
      </c>
      <c r="H56" s="9">
        <v>144.80382399999999</v>
      </c>
      <c r="I56" s="9">
        <v>147.39440500000001</v>
      </c>
      <c r="J56" s="9">
        <v>142.188199</v>
      </c>
      <c r="K56" s="9">
        <v>130.61302499999999</v>
      </c>
      <c r="L56" s="9">
        <v>130.450546</v>
      </c>
      <c r="M56" s="9">
        <v>129.820775</v>
      </c>
      <c r="N56" s="9">
        <v>129.45525499999999</v>
      </c>
      <c r="O56" s="9">
        <v>121.13134600000001</v>
      </c>
      <c r="P56" s="9">
        <v>118.670073</v>
      </c>
      <c r="Q56" s="9">
        <v>123.374927</v>
      </c>
      <c r="R56" s="9">
        <v>124.789979</v>
      </c>
      <c r="S56" s="10">
        <v>131.34504100000001</v>
      </c>
      <c r="T56" s="10">
        <v>130.598018</v>
      </c>
    </row>
    <row r="57" spans="1:256">
      <c r="A57" s="8" t="s">
        <v>23</v>
      </c>
      <c r="B57" s="9">
        <v>47.707866000000003</v>
      </c>
      <c r="C57" s="9">
        <v>50.642099000000002</v>
      </c>
      <c r="D57" s="9">
        <v>51.718959999999996</v>
      </c>
      <c r="E57" s="9">
        <v>50.608089999999997</v>
      </c>
      <c r="F57" s="9">
        <v>52.675627999999996</v>
      </c>
      <c r="G57" s="9">
        <v>51.680968</v>
      </c>
      <c r="H57" s="9">
        <v>50.367538000000003</v>
      </c>
      <c r="I57" s="9">
        <v>50.100014000000002</v>
      </c>
      <c r="J57" s="9">
        <v>49.847277000000005</v>
      </c>
      <c r="K57" s="9">
        <v>45.084384</v>
      </c>
      <c r="L57" s="9">
        <v>50.708838</v>
      </c>
      <c r="M57" s="9">
        <v>50.924086000000003</v>
      </c>
      <c r="N57" s="9">
        <v>50.8598</v>
      </c>
      <c r="O57" s="9">
        <v>49.923231000000001</v>
      </c>
      <c r="P57" s="9">
        <v>49.410745999999996</v>
      </c>
      <c r="Q57" s="9">
        <v>47.523094</v>
      </c>
      <c r="R57" s="9">
        <v>49.17266</v>
      </c>
      <c r="S57" s="10">
        <v>50.425372000000003</v>
      </c>
      <c r="T57" s="10">
        <v>50.586991999999995</v>
      </c>
    </row>
    <row r="58" spans="1:256">
      <c r="A58" s="8" t="s">
        <v>3</v>
      </c>
      <c r="B58" s="9">
        <v>1468.9782989999999</v>
      </c>
      <c r="C58" s="9">
        <v>1500.8822429999998</v>
      </c>
      <c r="D58" s="9">
        <v>1498.7349379999994</v>
      </c>
      <c r="E58" s="9">
        <v>1531.8431989999999</v>
      </c>
      <c r="F58" s="9">
        <v>1549.3239389999997</v>
      </c>
      <c r="G58" s="9">
        <v>1554.003766</v>
      </c>
      <c r="H58" s="9">
        <v>1556.44478</v>
      </c>
      <c r="I58" s="9">
        <v>1528.449584</v>
      </c>
      <c r="J58" s="9">
        <v>1521.7821349999997</v>
      </c>
      <c r="K58" s="9">
        <v>1432.7203339999999</v>
      </c>
      <c r="L58" s="9">
        <v>1489.7795789999998</v>
      </c>
      <c r="M58" s="9">
        <v>1430.2095889999998</v>
      </c>
      <c r="N58" s="9">
        <v>1423.8332259999997</v>
      </c>
      <c r="O58" s="9">
        <v>1410.2868660000001</v>
      </c>
      <c r="P58" s="9">
        <v>1355.0368700000001</v>
      </c>
      <c r="Q58" s="9">
        <v>1375.4539709999999</v>
      </c>
      <c r="R58" s="9">
        <v>1378.3023879999996</v>
      </c>
      <c r="S58" s="9">
        <v>1395.0286159999998</v>
      </c>
      <c r="T58" s="9">
        <v>1378.702043</v>
      </c>
    </row>
    <row r="59" spans="1:256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10"/>
      <c r="T59" s="10"/>
    </row>
    <row r="60" spans="1:256">
      <c r="A60" s="8" t="s">
        <v>24</v>
      </c>
      <c r="B60" s="9">
        <v>18.634421</v>
      </c>
      <c r="C60" s="9">
        <v>19.617613000000002</v>
      </c>
      <c r="D60" s="9">
        <v>19.074733000000002</v>
      </c>
      <c r="E60" s="9">
        <v>19.468620999999999</v>
      </c>
      <c r="F60" s="9">
        <v>18.964625999999999</v>
      </c>
      <c r="G60" s="9">
        <v>20.080924</v>
      </c>
      <c r="H60" s="9">
        <v>20.690776000000003</v>
      </c>
      <c r="I60" s="9">
        <v>20.350596000000003</v>
      </c>
      <c r="J60" s="9">
        <v>20.035446</v>
      </c>
      <c r="K60" s="9">
        <v>17.526826</v>
      </c>
      <c r="L60" s="9">
        <v>17.858951000000001</v>
      </c>
      <c r="M60" s="9">
        <v>19.124607999999998</v>
      </c>
      <c r="N60" s="9">
        <v>18.348251999999999</v>
      </c>
      <c r="O60" s="9">
        <v>17.037689999999998</v>
      </c>
      <c r="P60" s="9">
        <v>17.840843</v>
      </c>
      <c r="Q60" s="9">
        <v>18.643052000000001</v>
      </c>
      <c r="R60" s="9">
        <v>18.254477999999999</v>
      </c>
      <c r="S60" s="10">
        <v>18.899982999999999</v>
      </c>
      <c r="T60" s="10">
        <v>18.945124</v>
      </c>
    </row>
    <row r="61" spans="1:256">
      <c r="A61" s="8" t="s">
        <v>25</v>
      </c>
      <c r="B61" s="9">
        <v>2.424137</v>
      </c>
      <c r="C61" s="9">
        <v>2.4496850000000001</v>
      </c>
      <c r="D61" s="9">
        <v>2.4672130000000001</v>
      </c>
      <c r="E61" s="9">
        <v>2.6812139999999998</v>
      </c>
      <c r="F61" s="9">
        <v>2.512877</v>
      </c>
      <c r="G61" s="9">
        <v>2.5484619999999998</v>
      </c>
      <c r="H61" s="9">
        <v>2.647678</v>
      </c>
      <c r="I61" s="9">
        <v>2.7654619999999999</v>
      </c>
      <c r="J61" s="9">
        <v>2.918177</v>
      </c>
      <c r="K61" s="9">
        <v>2.8465659999999997</v>
      </c>
      <c r="L61" s="9">
        <v>2.760697</v>
      </c>
      <c r="M61" s="9">
        <v>2.7135419999999999</v>
      </c>
      <c r="N61" s="9">
        <v>2.5405129999999998</v>
      </c>
      <c r="O61" s="9">
        <v>2.2034899999999999</v>
      </c>
      <c r="P61" s="9">
        <v>2.2466570000000003</v>
      </c>
      <c r="Q61" s="9">
        <v>2.2999650000000003</v>
      </c>
      <c r="R61" s="9">
        <v>2.4655900000000002</v>
      </c>
      <c r="S61" s="9">
        <v>2.5735269999999999</v>
      </c>
      <c r="T61" s="9">
        <v>2.6330680000000002</v>
      </c>
    </row>
    <row r="62" spans="1:256">
      <c r="A62" s="8" t="s">
        <v>26</v>
      </c>
      <c r="B62" s="9">
        <v>41.277273999999998</v>
      </c>
      <c r="C62" s="9">
        <v>42.363133999999995</v>
      </c>
      <c r="D62" s="9">
        <v>42.862864000000002</v>
      </c>
      <c r="E62" s="9">
        <v>44.842922000000002</v>
      </c>
      <c r="F62" s="9">
        <v>45.987670999999999</v>
      </c>
      <c r="G62" s="9">
        <v>45.535212000000001</v>
      </c>
      <c r="H62" s="9">
        <v>46.554665999999997</v>
      </c>
      <c r="I62" s="9">
        <v>46.455394999999996</v>
      </c>
      <c r="J62" s="9">
        <v>45.579550000000005</v>
      </c>
      <c r="K62" s="9">
        <v>42.808629000000003</v>
      </c>
      <c r="L62" s="9">
        <v>45.584061999999996</v>
      </c>
      <c r="M62" s="9">
        <v>43.769278</v>
      </c>
      <c r="N62" s="9">
        <v>43.452280000000002</v>
      </c>
      <c r="O62" s="9">
        <v>43.708256999999996</v>
      </c>
      <c r="P62" s="9">
        <v>42.185457</v>
      </c>
      <c r="Q62" s="9">
        <v>42.352362999999997</v>
      </c>
      <c r="R62" s="9">
        <v>41.946905000000001</v>
      </c>
      <c r="S62" s="10">
        <v>43.441997000000001</v>
      </c>
      <c r="T62" s="10">
        <v>43.519880000000001</v>
      </c>
    </row>
    <row r="63" spans="1:256">
      <c r="A63" s="8" t="s">
        <v>27</v>
      </c>
      <c r="B63" s="9">
        <v>4.733295</v>
      </c>
      <c r="C63" s="9">
        <v>4.9334009999999999</v>
      </c>
      <c r="D63" s="9">
        <v>4.7257209999999992</v>
      </c>
      <c r="E63" s="9">
        <v>5.2239909999999998</v>
      </c>
      <c r="F63" s="9">
        <v>5.3277989999999997</v>
      </c>
      <c r="G63" s="9">
        <v>5.2736540000000005</v>
      </c>
      <c r="H63" s="9">
        <v>5.1501510000000001</v>
      </c>
      <c r="I63" s="9">
        <v>5.7582889999999995</v>
      </c>
      <c r="J63" s="9">
        <v>5.5736000000000008</v>
      </c>
      <c r="K63" s="9">
        <v>4.8472550000000005</v>
      </c>
      <c r="L63" s="9">
        <v>5.6699060000000001</v>
      </c>
      <c r="M63" s="9">
        <v>5.6738739999999996</v>
      </c>
      <c r="N63" s="9">
        <v>5.5104629999999997</v>
      </c>
      <c r="O63" s="9">
        <v>6.1439650000000006</v>
      </c>
      <c r="P63" s="9">
        <v>5.8165050000000003</v>
      </c>
      <c r="Q63" s="9">
        <v>5.4356800000000005</v>
      </c>
      <c r="R63" s="9">
        <v>6.0023479999999996</v>
      </c>
      <c r="S63" s="10">
        <v>5.7667039999999998</v>
      </c>
      <c r="T63" s="10">
        <v>6.2976589999999995</v>
      </c>
    </row>
    <row r="64" spans="1:256">
      <c r="A64" s="8" t="s">
        <v>28</v>
      </c>
      <c r="B64" s="9">
        <v>8.4441459999999999</v>
      </c>
      <c r="C64" s="9">
        <v>8.7631680000000003</v>
      </c>
      <c r="D64" s="9">
        <v>9.0200080000000007</v>
      </c>
      <c r="E64" s="9">
        <v>9.6502160000000003</v>
      </c>
      <c r="F64" s="9">
        <v>9.6578389999999992</v>
      </c>
      <c r="G64" s="9">
        <v>9.8186119999999999</v>
      </c>
      <c r="H64" s="9">
        <v>9.7740159999999996</v>
      </c>
      <c r="I64" s="9">
        <v>10.157838999999999</v>
      </c>
      <c r="J64" s="9">
        <v>9.9158179999999998</v>
      </c>
      <c r="K64" s="9">
        <v>9.5679189999999998</v>
      </c>
      <c r="L64" s="9">
        <v>9.4703499999999998</v>
      </c>
      <c r="M64" s="9">
        <v>9.2583389999999994</v>
      </c>
      <c r="N64" s="9">
        <v>8.725282</v>
      </c>
      <c r="O64" s="9">
        <v>8.5549359999999997</v>
      </c>
      <c r="P64" s="9">
        <v>8.1498200000000001</v>
      </c>
      <c r="Q64" s="9">
        <v>8.5026689999999991</v>
      </c>
      <c r="R64" s="9">
        <v>8.5781329999999993</v>
      </c>
      <c r="S64" s="10">
        <v>8.8801070000000006</v>
      </c>
      <c r="T64" s="10">
        <v>8.6772360000000006</v>
      </c>
    </row>
    <row r="65" spans="1:20">
      <c r="A65" s="8" t="s">
        <v>29</v>
      </c>
      <c r="B65" s="9">
        <v>89.226396999999992</v>
      </c>
      <c r="C65" s="9">
        <v>89.863249999999994</v>
      </c>
      <c r="D65" s="9">
        <v>88.822928000000005</v>
      </c>
      <c r="E65" s="9">
        <v>91.143110000000007</v>
      </c>
      <c r="F65" s="9">
        <v>91.460622000000001</v>
      </c>
      <c r="G65" s="9">
        <v>92.559565000000006</v>
      </c>
      <c r="H65" s="9">
        <v>97.518373999999994</v>
      </c>
      <c r="I65" s="9">
        <v>97.133167</v>
      </c>
      <c r="J65" s="9">
        <v>98.261203999999992</v>
      </c>
      <c r="K65" s="9">
        <v>94.233894000000006</v>
      </c>
      <c r="L65" s="9">
        <v>101.558245</v>
      </c>
      <c r="M65" s="9">
        <v>101.59972400000001</v>
      </c>
      <c r="N65" s="9">
        <v>98.029941999999991</v>
      </c>
      <c r="O65" s="9">
        <v>98.539378999999997</v>
      </c>
      <c r="P65" s="9">
        <v>94.706142999999997</v>
      </c>
      <c r="Q65" s="9">
        <v>95.738733999999994</v>
      </c>
      <c r="R65" s="9">
        <v>100.457549</v>
      </c>
      <c r="S65" s="10">
        <v>105.12533400000001</v>
      </c>
      <c r="T65" s="10">
        <v>106.76643900000001</v>
      </c>
    </row>
    <row r="66" spans="1:20">
      <c r="A66" s="8" t="s">
        <v>30</v>
      </c>
      <c r="B66" s="9">
        <v>3.864414</v>
      </c>
      <c r="C66" s="9">
        <v>4.1425829999999992</v>
      </c>
      <c r="D66" s="9">
        <v>4.1158220000000005</v>
      </c>
      <c r="E66" s="9">
        <v>4.3757190000000001</v>
      </c>
      <c r="F66" s="9">
        <v>4.4866719999999995</v>
      </c>
      <c r="G66" s="9">
        <v>4.5890460000000006</v>
      </c>
      <c r="H66" s="9">
        <v>4.7650040000000002</v>
      </c>
      <c r="I66" s="9">
        <v>4.8857790000000003</v>
      </c>
      <c r="J66" s="9">
        <v>4.6938089999999999</v>
      </c>
      <c r="K66" s="9">
        <v>4.5098180000000001</v>
      </c>
      <c r="L66" s="9">
        <v>4.6294469999999999</v>
      </c>
      <c r="M66" s="9">
        <v>4.3771110000000002</v>
      </c>
      <c r="N66" s="9">
        <v>4.5377409999999996</v>
      </c>
      <c r="O66" s="9">
        <v>4.4659530000000007</v>
      </c>
      <c r="P66" s="9">
        <v>4.4522409999999999</v>
      </c>
      <c r="Q66" s="9">
        <v>4.3794040000000001</v>
      </c>
      <c r="R66" s="9">
        <v>4.3918729999999995</v>
      </c>
      <c r="S66" s="10">
        <v>4.5510900000000003</v>
      </c>
      <c r="T66" s="10">
        <v>4.7932619999999995</v>
      </c>
    </row>
    <row r="67" spans="1:20">
      <c r="A67" s="8" t="s">
        <v>31</v>
      </c>
      <c r="B67" s="9">
        <v>7.2038100000000007</v>
      </c>
      <c r="C67" s="9">
        <v>8.2788709999999988</v>
      </c>
      <c r="D67" s="9">
        <v>8.7978420000000011</v>
      </c>
      <c r="E67" s="9">
        <v>9.1624869999999987</v>
      </c>
      <c r="F67" s="9">
        <v>9.3110540000000004</v>
      </c>
      <c r="G67" s="9">
        <v>8.7812919999999988</v>
      </c>
      <c r="H67" s="9">
        <v>8.6648990000000001</v>
      </c>
      <c r="I67" s="9">
        <v>9.3531859999999991</v>
      </c>
      <c r="J67" s="9">
        <v>9.3889659999999999</v>
      </c>
      <c r="K67" s="9">
        <v>8.4885429999999999</v>
      </c>
      <c r="L67" s="9">
        <v>6.8292419999999998</v>
      </c>
      <c r="M67" s="9">
        <v>7.0577380000000005</v>
      </c>
      <c r="N67" s="9">
        <v>7.143643</v>
      </c>
      <c r="O67" s="9">
        <v>6.7521979999999999</v>
      </c>
      <c r="P67" s="9">
        <v>6.7595200000000002</v>
      </c>
      <c r="Q67" s="9">
        <v>6.9095659999999999</v>
      </c>
      <c r="R67" s="9">
        <v>7.0840510000000005</v>
      </c>
      <c r="S67" s="10">
        <v>7.3697229999999996</v>
      </c>
      <c r="T67" s="10">
        <v>7.4859979999999995</v>
      </c>
    </row>
    <row r="68" spans="1:20">
      <c r="A68" s="11" t="s">
        <v>6</v>
      </c>
      <c r="B68" s="12">
        <v>25.230553</v>
      </c>
      <c r="C68" s="12">
        <v>25.819281999999998</v>
      </c>
      <c r="D68" s="12">
        <v>25.805991000000002</v>
      </c>
      <c r="E68" s="12">
        <v>26.344280999999999</v>
      </c>
      <c r="F68" s="12">
        <v>26.426029999999997</v>
      </c>
      <c r="G68" s="12">
        <v>28.522548</v>
      </c>
      <c r="H68" s="12">
        <v>28.207524000000003</v>
      </c>
      <c r="I68" s="12">
        <v>27.621505000000003</v>
      </c>
      <c r="J68" s="12">
        <v>27.170165000000001</v>
      </c>
      <c r="K68" s="12">
        <v>25.840353999999998</v>
      </c>
      <c r="L68" s="12">
        <v>26.592419000000003</v>
      </c>
      <c r="M68" s="12">
        <v>26.062622999999999</v>
      </c>
      <c r="N68" s="12">
        <v>24.771026000000003</v>
      </c>
      <c r="O68" s="12">
        <v>23.919922</v>
      </c>
      <c r="P68" s="12">
        <v>23.823233999999999</v>
      </c>
      <c r="Q68" s="12">
        <v>25.203243999999998</v>
      </c>
      <c r="R68" s="12">
        <v>25.584765999999998</v>
      </c>
      <c r="S68" s="13">
        <v>26.702693</v>
      </c>
      <c r="T68" s="13">
        <v>26.712287</v>
      </c>
    </row>
    <row r="69" spans="1:20">
      <c r="A69" s="8" t="s">
        <v>32</v>
      </c>
      <c r="B69" s="9">
        <v>0.80873899999999999</v>
      </c>
      <c r="C69" s="9">
        <v>0.88932100000000003</v>
      </c>
      <c r="D69" s="9">
        <v>0.83238000000000001</v>
      </c>
      <c r="E69" s="9">
        <v>0.91512800000000005</v>
      </c>
      <c r="F69" s="9">
        <v>0.94180799999999998</v>
      </c>
      <c r="G69" s="9">
        <v>0.93564099999999994</v>
      </c>
      <c r="H69" s="9">
        <v>0.93703099999999995</v>
      </c>
      <c r="I69" s="9">
        <v>0.95867499999999994</v>
      </c>
      <c r="J69" s="9">
        <v>0.97625400000000007</v>
      </c>
      <c r="K69" s="9">
        <v>0.89440599999999992</v>
      </c>
      <c r="L69" s="9">
        <v>0.9383490000000001</v>
      </c>
      <c r="M69" s="9">
        <v>0.9365119999999999</v>
      </c>
      <c r="N69" s="9">
        <v>0.98109999999999997</v>
      </c>
      <c r="O69" s="9">
        <v>0.87714599999999998</v>
      </c>
      <c r="P69" s="9">
        <v>0.88765899999999998</v>
      </c>
      <c r="Q69" s="9">
        <v>0.75692399999999993</v>
      </c>
      <c r="R69" s="9">
        <v>0.71860500000000005</v>
      </c>
      <c r="S69" s="9">
        <v>0.81997900000000001</v>
      </c>
      <c r="T69" s="9">
        <v>0.83781600000000001</v>
      </c>
    </row>
    <row r="70" spans="1:20">
      <c r="A70" s="8" t="s">
        <v>33</v>
      </c>
      <c r="B70" s="9">
        <v>36.756989000000004</v>
      </c>
      <c r="C70" s="9">
        <v>36.992714999999997</v>
      </c>
      <c r="D70" s="9">
        <v>38.318483999999998</v>
      </c>
      <c r="E70" s="9">
        <v>39.926805000000002</v>
      </c>
      <c r="F70" s="9">
        <v>39.345510000000004</v>
      </c>
      <c r="G70" s="9">
        <v>38.635756999999998</v>
      </c>
      <c r="H70" s="9">
        <v>40.098134999999999</v>
      </c>
      <c r="I70" s="9">
        <v>39.804932999999998</v>
      </c>
      <c r="J70" s="9">
        <v>39.619792000000004</v>
      </c>
      <c r="K70" s="9">
        <v>34.804752999999998</v>
      </c>
      <c r="L70" s="9">
        <v>35.024690999999997</v>
      </c>
      <c r="M70" s="9">
        <v>35.775144999999995</v>
      </c>
      <c r="N70" s="9">
        <v>34.984696999999997</v>
      </c>
      <c r="O70" s="9">
        <v>31.868256000000002</v>
      </c>
      <c r="P70" s="9">
        <v>31.566466000000002</v>
      </c>
      <c r="Q70" s="9">
        <v>31.854693999999999</v>
      </c>
      <c r="R70" s="9">
        <v>31.762081999999999</v>
      </c>
      <c r="S70" s="10">
        <v>33.437514999999998</v>
      </c>
      <c r="T70" s="10">
        <v>33.496648999999998</v>
      </c>
    </row>
    <row r="71" spans="1:20">
      <c r="A71" s="8" t="s">
        <v>34</v>
      </c>
      <c r="B71" s="9">
        <v>17.731480000000001</v>
      </c>
      <c r="C71" s="9">
        <v>18.49794</v>
      </c>
      <c r="D71" s="9">
        <v>18.64302</v>
      </c>
      <c r="E71" s="9">
        <v>18.544934000000001</v>
      </c>
      <c r="F71" s="9">
        <v>18.258268999999999</v>
      </c>
      <c r="G71" s="9">
        <v>18.697812000000003</v>
      </c>
      <c r="H71" s="9">
        <v>18.538864</v>
      </c>
      <c r="I71" s="9">
        <v>17.755455999999999</v>
      </c>
      <c r="J71" s="9">
        <v>18.261849999999999</v>
      </c>
      <c r="K71" s="9">
        <v>16.689900000000002</v>
      </c>
      <c r="L71" s="9">
        <v>17.711241000000001</v>
      </c>
      <c r="M71" s="9">
        <v>17.194786000000001</v>
      </c>
      <c r="N71" s="9">
        <v>16.550915</v>
      </c>
      <c r="O71" s="9">
        <v>16.756114</v>
      </c>
      <c r="P71" s="9">
        <v>15.757322</v>
      </c>
      <c r="Q71" s="9">
        <v>16.265414</v>
      </c>
      <c r="R71" s="9">
        <v>16.345786</v>
      </c>
      <c r="S71" s="10">
        <v>17.248227999999997</v>
      </c>
      <c r="T71" s="10">
        <v>17.045857999999999</v>
      </c>
    </row>
    <row r="72" spans="1:20">
      <c r="A72" s="8" t="s">
        <v>35</v>
      </c>
      <c r="B72" s="9">
        <v>6.4478689999999999</v>
      </c>
      <c r="C72" s="9">
        <v>6.7680889999999998</v>
      </c>
      <c r="D72" s="9">
        <v>6.8673770000000003</v>
      </c>
      <c r="E72" s="9">
        <v>6.9478800000000005</v>
      </c>
      <c r="F72" s="9">
        <v>7.1605290000000004</v>
      </c>
      <c r="G72" s="9">
        <v>7.3244819999999997</v>
      </c>
      <c r="H72" s="9">
        <v>7.338635</v>
      </c>
      <c r="I72" s="9">
        <v>7.3509820000000001</v>
      </c>
      <c r="J72" s="9">
        <v>7.7792569999999994</v>
      </c>
      <c r="K72" s="9">
        <v>7.0288789999999999</v>
      </c>
      <c r="L72" s="9">
        <v>7.2160130000000002</v>
      </c>
      <c r="M72" s="9">
        <v>7.2047979999999994</v>
      </c>
      <c r="N72" s="9">
        <v>6.9283230000000007</v>
      </c>
      <c r="O72" s="9">
        <v>6.7520569999999998</v>
      </c>
      <c r="P72" s="9">
        <v>6.5108180000000004</v>
      </c>
      <c r="Q72" s="9">
        <v>6.4442459999999997</v>
      </c>
      <c r="R72" s="9">
        <v>6.6719849999999994</v>
      </c>
      <c r="S72" s="10">
        <v>6.8654899999999994</v>
      </c>
      <c r="T72" s="10">
        <v>6.8274140000000001</v>
      </c>
    </row>
    <row r="73" spans="1:20">
      <c r="A73" s="2" t="s">
        <v>4</v>
      </c>
      <c r="B73" s="10">
        <v>262.78352400000006</v>
      </c>
      <c r="C73" s="10">
        <v>269.37905199999994</v>
      </c>
      <c r="D73" s="10">
        <v>270.35438299999998</v>
      </c>
      <c r="E73" s="10">
        <v>279.22730799999999</v>
      </c>
      <c r="F73" s="10">
        <v>279.84130599999997</v>
      </c>
      <c r="G73" s="10">
        <v>283.30300700000004</v>
      </c>
      <c r="H73" s="10">
        <v>290.88575299999997</v>
      </c>
      <c r="I73" s="10">
        <v>290.35126399999996</v>
      </c>
      <c r="J73" s="10">
        <v>290.17388799999998</v>
      </c>
      <c r="K73" s="10">
        <v>270.08774200000005</v>
      </c>
      <c r="L73" s="10">
        <v>281.843613</v>
      </c>
      <c r="M73" s="10">
        <v>280.74807800000002</v>
      </c>
      <c r="N73" s="10">
        <v>272.50417699999997</v>
      </c>
      <c r="O73" s="10">
        <v>267.579363</v>
      </c>
      <c r="P73" s="10">
        <v>260.70268499999997</v>
      </c>
      <c r="Q73" s="10">
        <v>264.785955</v>
      </c>
      <c r="R73" s="10">
        <v>270.26415099999997</v>
      </c>
      <c r="S73" s="10">
        <v>281.68236999999999</v>
      </c>
      <c r="T73" s="10">
        <v>284.03868999999997</v>
      </c>
    </row>
    <row r="74" spans="1:20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0"/>
      <c r="T74" s="10"/>
    </row>
    <row r="75" spans="1:20">
      <c r="A75" s="11" t="s">
        <v>5</v>
      </c>
      <c r="B75" s="12">
        <v>1731.5615109999999</v>
      </c>
      <c r="C75" s="12">
        <v>1770.261295</v>
      </c>
      <c r="D75" s="12">
        <v>1769.2533859999999</v>
      </c>
      <c r="E75" s="12">
        <v>1811.451225</v>
      </c>
      <c r="F75" s="12">
        <v>1830.0145170000001</v>
      </c>
      <c r="G75" s="12">
        <v>1838.252107</v>
      </c>
      <c r="H75" s="12">
        <v>1848.198267</v>
      </c>
      <c r="I75" s="12">
        <v>1819.5787420000001</v>
      </c>
      <c r="J75" s="12">
        <v>1812.7380719999999</v>
      </c>
      <c r="K75" s="12">
        <v>1703.3203209999999</v>
      </c>
      <c r="L75" s="12">
        <v>1772.412515</v>
      </c>
      <c r="M75" s="12">
        <v>1711.670509</v>
      </c>
      <c r="N75" s="12">
        <v>1696.941237</v>
      </c>
      <c r="O75" s="12">
        <v>1678.3462420000001</v>
      </c>
      <c r="P75" s="12">
        <v>1616.107162</v>
      </c>
      <c r="Q75" s="12">
        <v>1640.5633089999999</v>
      </c>
      <c r="R75" s="12">
        <v>1648.9039319999999</v>
      </c>
      <c r="S75" s="13">
        <v>1677.1849750000001</v>
      </c>
      <c r="T75" s="13">
        <v>1663.392709</v>
      </c>
    </row>
    <row r="76" spans="1:20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3"/>
      <c r="T76" s="13"/>
    </row>
    <row r="77" spans="1:20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3"/>
      <c r="T77" s="13"/>
    </row>
    <row r="78" spans="1:20">
      <c r="A78" s="11" t="s">
        <v>36</v>
      </c>
      <c r="B78" s="12">
        <v>1211.5182809999999</v>
      </c>
      <c r="C78" s="12">
        <v>1242.1212829999999</v>
      </c>
      <c r="D78" s="12">
        <v>1243.0310900000002</v>
      </c>
      <c r="E78" s="12">
        <v>1273.2148589999999</v>
      </c>
      <c r="F78" s="12">
        <v>1291.9523300000001</v>
      </c>
      <c r="G78" s="12">
        <v>1296.76325</v>
      </c>
      <c r="H78" s="12">
        <v>1302.4230210000001</v>
      </c>
      <c r="I78" s="12">
        <v>1283.4163130000002</v>
      </c>
      <c r="J78" s="12">
        <v>1281.7224580000002</v>
      </c>
      <c r="K78" s="12">
        <v>1210.117133</v>
      </c>
      <c r="L78" s="12">
        <v>1252.1739319999999</v>
      </c>
      <c r="M78" s="12">
        <v>1208.397886</v>
      </c>
      <c r="N78" s="12">
        <v>1197.5669359999999</v>
      </c>
      <c r="O78" s="12">
        <v>1187.8998729999998</v>
      </c>
      <c r="P78" s="12">
        <v>1143.463853</v>
      </c>
      <c r="Q78" s="12">
        <v>1161.804582</v>
      </c>
      <c r="R78" s="12">
        <v>1167.104842</v>
      </c>
      <c r="S78" s="13">
        <v>1185.886465</v>
      </c>
      <c r="T78" s="13">
        <v>1170.9251320000001</v>
      </c>
    </row>
    <row r="79" spans="1:20">
      <c r="A79" s="8" t="s">
        <v>37</v>
      </c>
      <c r="B79" s="9">
        <v>2.6984540000000004</v>
      </c>
      <c r="C79" s="9">
        <v>2.6012310000000003</v>
      </c>
      <c r="D79" s="9">
        <v>2.5565729999999998</v>
      </c>
      <c r="E79" s="9">
        <v>2.785552</v>
      </c>
      <c r="F79" s="9">
        <v>2.7596819999999997</v>
      </c>
      <c r="G79" s="9">
        <v>2.922857</v>
      </c>
      <c r="H79" s="9">
        <v>2.9653049999999999</v>
      </c>
      <c r="I79" s="9">
        <v>3.1003119999999997</v>
      </c>
      <c r="J79" s="9">
        <v>3.0322139999999997</v>
      </c>
      <c r="K79" s="9">
        <v>2.817307</v>
      </c>
      <c r="L79" s="9">
        <v>2.8813939999999998</v>
      </c>
      <c r="M79" s="9">
        <v>3.122366</v>
      </c>
      <c r="N79" s="9">
        <v>3.0044250000000003</v>
      </c>
      <c r="O79" s="9">
        <v>2.7826430000000002</v>
      </c>
      <c r="P79" s="9">
        <v>2.7072620000000001</v>
      </c>
      <c r="Q79" s="9">
        <v>2.655996</v>
      </c>
      <c r="R79" s="9">
        <v>2.696456</v>
      </c>
      <c r="S79" s="10">
        <v>2.7501139999999999</v>
      </c>
      <c r="T79" s="10">
        <v>2.5720619999999998</v>
      </c>
    </row>
    <row r="80" spans="1:20">
      <c r="A80" s="8" t="s">
        <v>38</v>
      </c>
      <c r="B80" s="14" t="s">
        <v>39</v>
      </c>
      <c r="C80" s="14" t="s">
        <v>39</v>
      </c>
      <c r="D80" s="14" t="s">
        <v>39</v>
      </c>
      <c r="E80" s="14" t="s">
        <v>39</v>
      </c>
      <c r="F80" s="14" t="s">
        <v>39</v>
      </c>
      <c r="G80" s="9">
        <v>1040.6659999999999</v>
      </c>
      <c r="H80" s="9">
        <v>1151.92</v>
      </c>
      <c r="I80" s="9">
        <v>1143.8620000000001</v>
      </c>
      <c r="J80" s="9">
        <v>1232.8699999999999</v>
      </c>
      <c r="K80" s="9">
        <v>964.52599999999995</v>
      </c>
      <c r="L80" s="9">
        <v>1128.9929999999999</v>
      </c>
      <c r="M80" s="9">
        <v>1133.7429999999999</v>
      </c>
      <c r="N80" s="9">
        <v>1069.873</v>
      </c>
      <c r="O80" s="9">
        <v>994.97199999999998</v>
      </c>
      <c r="P80" s="9">
        <v>973.89099999999996</v>
      </c>
      <c r="Q80" s="9">
        <v>1018.874</v>
      </c>
      <c r="R80" s="9">
        <v>980.78599999999994</v>
      </c>
      <c r="S80" s="10">
        <v>1027.2139999999999</v>
      </c>
      <c r="T80" s="10">
        <v>1078.1690000000001</v>
      </c>
    </row>
    <row r="81" spans="1:20">
      <c r="A81" s="8" t="s">
        <v>40</v>
      </c>
      <c r="B81" s="9">
        <v>25.545102</v>
      </c>
      <c r="C81" s="9">
        <v>27.225518000000001</v>
      </c>
      <c r="D81" s="9">
        <v>25.196598999999999</v>
      </c>
      <c r="E81" s="9">
        <v>27.258050999999998</v>
      </c>
      <c r="F81" s="9">
        <v>26.837002999999999</v>
      </c>
      <c r="G81" s="9">
        <v>27.277185000000003</v>
      </c>
      <c r="H81" s="9">
        <v>27.702414000000001</v>
      </c>
      <c r="I81" s="9">
        <v>28.108848999999999</v>
      </c>
      <c r="J81" s="9">
        <v>32.786467999999999</v>
      </c>
      <c r="K81" s="9">
        <v>32.155822000000001</v>
      </c>
      <c r="L81" s="9">
        <v>33.565506999999997</v>
      </c>
      <c r="M81" s="9">
        <v>29.081159</v>
      </c>
      <c r="N81" s="9">
        <v>29.447704000000002</v>
      </c>
      <c r="O81" s="9">
        <v>33.709926000000003</v>
      </c>
      <c r="P81" s="9">
        <v>29.493105</v>
      </c>
      <c r="Q81" s="9">
        <v>30.179410000000001</v>
      </c>
      <c r="R81" s="9">
        <v>29.118143</v>
      </c>
      <c r="S81" s="10">
        <v>30.532874</v>
      </c>
      <c r="T81" s="10">
        <v>29.254185</v>
      </c>
    </row>
    <row r="82" spans="1:20">
      <c r="A82" s="15" t="s">
        <v>41</v>
      </c>
      <c r="B82" s="10">
        <v>613.39250187495225</v>
      </c>
      <c r="C82" s="10">
        <v>623.32850670749121</v>
      </c>
      <c r="D82" s="10">
        <v>621.48379985482586</v>
      </c>
      <c r="E82" s="10">
        <v>634.89517971767862</v>
      </c>
      <c r="F82" s="10">
        <v>640.59076014728862</v>
      </c>
      <c r="G82" s="10">
        <v>640.34800531321036</v>
      </c>
      <c r="H82" s="10">
        <v>668.57138527032259</v>
      </c>
      <c r="I82" s="10">
        <v>673.05106217076491</v>
      </c>
      <c r="J82" s="10">
        <v>676.56559295344118</v>
      </c>
      <c r="K82" s="10">
        <v>643.20000000000005</v>
      </c>
      <c r="L82" s="10">
        <v>669.3</v>
      </c>
      <c r="M82" s="10">
        <v>691.8</v>
      </c>
      <c r="N82" s="10">
        <v>693.8</v>
      </c>
      <c r="O82" s="10">
        <v>685.5</v>
      </c>
      <c r="P82" s="10">
        <v>688.3</v>
      </c>
      <c r="Q82" s="10">
        <v>675.4</v>
      </c>
      <c r="R82" s="10">
        <v>690.5</v>
      </c>
      <c r="S82" s="10">
        <v>694.3</v>
      </c>
      <c r="T82" s="10">
        <v>720.7</v>
      </c>
    </row>
    <row r="83" spans="1:20">
      <c r="A83" s="8" t="s">
        <v>42</v>
      </c>
      <c r="B83" s="10">
        <v>29.57493245235344</v>
      </c>
      <c r="C83" s="10">
        <v>31.666457707320681</v>
      </c>
      <c r="D83" s="10">
        <v>29.604023022434749</v>
      </c>
      <c r="E83" s="10">
        <v>29.366700234998838</v>
      </c>
      <c r="F83" s="10">
        <v>29.029102874031274</v>
      </c>
      <c r="G83" s="10">
        <v>27.960485865309398</v>
      </c>
      <c r="H83" s="10">
        <v>29.201261595882642</v>
      </c>
      <c r="I83" s="10">
        <v>28.888507859980791</v>
      </c>
      <c r="J83" s="10">
        <v>29.94176513124971</v>
      </c>
      <c r="K83" s="10">
        <v>29.9</v>
      </c>
      <c r="L83" s="10">
        <v>29.210845850408088</v>
      </c>
      <c r="M83" s="10">
        <v>27.8</v>
      </c>
      <c r="N83" s="10">
        <v>29.4</v>
      </c>
      <c r="O83" s="10">
        <v>30.3</v>
      </c>
      <c r="P83" s="10">
        <v>29</v>
      </c>
      <c r="Q83" s="10">
        <v>28.4</v>
      </c>
      <c r="R83" s="10">
        <v>26.8</v>
      </c>
      <c r="S83" s="10">
        <v>26.9</v>
      </c>
      <c r="T83" s="10">
        <v>27.8</v>
      </c>
    </row>
    <row r="84" spans="1:20">
      <c r="A84" s="8" t="s">
        <v>43</v>
      </c>
      <c r="B84" s="9">
        <v>13.570342</v>
      </c>
      <c r="C84" s="9">
        <v>14.793665000000001</v>
      </c>
      <c r="D84" s="9">
        <v>15.793234</v>
      </c>
      <c r="E84" s="9">
        <v>16.603607</v>
      </c>
      <c r="F84" s="9">
        <v>18.098551999999998</v>
      </c>
      <c r="G84" s="9">
        <v>16.047367999999999</v>
      </c>
      <c r="H84" s="9">
        <v>17.065453000000002</v>
      </c>
      <c r="I84" s="9">
        <v>16.601274</v>
      </c>
      <c r="J84" s="9">
        <v>16.874034999999999</v>
      </c>
      <c r="K84" s="9">
        <v>15.230394</v>
      </c>
      <c r="L84" s="9">
        <v>15.607789</v>
      </c>
      <c r="M84" s="9">
        <v>16.325133000000001</v>
      </c>
      <c r="N84" s="9">
        <v>14.607082</v>
      </c>
      <c r="O84" s="9">
        <v>14.940427</v>
      </c>
      <c r="P84" s="9">
        <v>13.358644</v>
      </c>
      <c r="Q84" s="9">
        <v>14.808579999999999</v>
      </c>
      <c r="R84" s="9">
        <v>15.432242</v>
      </c>
      <c r="S84" s="10">
        <v>15.748439000000001</v>
      </c>
      <c r="T84" s="10">
        <v>15.527972999999999</v>
      </c>
    </row>
    <row r="85" spans="1:20">
      <c r="A85" s="8" t="s">
        <v>44</v>
      </c>
      <c r="B85" s="9">
        <v>77.274811</v>
      </c>
      <c r="C85" s="9">
        <v>71.004422999999989</v>
      </c>
      <c r="D85" s="9">
        <v>75.174975000000003</v>
      </c>
      <c r="E85" s="9">
        <v>79.580871999999999</v>
      </c>
      <c r="F85" s="9">
        <v>81.837784999999997</v>
      </c>
      <c r="G85" s="9">
        <v>85.256501999999998</v>
      </c>
      <c r="H85" s="9">
        <v>93.846530000000001</v>
      </c>
      <c r="I85" s="9">
        <v>101.402863</v>
      </c>
      <c r="J85" s="9">
        <v>99.461359000000002</v>
      </c>
      <c r="K85" s="9">
        <v>99.712673999999993</v>
      </c>
      <c r="L85" s="9">
        <v>105.364068</v>
      </c>
      <c r="M85" s="9">
        <v>112.829111</v>
      </c>
      <c r="N85" s="9">
        <v>117.85103100000001</v>
      </c>
      <c r="O85" s="9">
        <v>113.90869599999999</v>
      </c>
      <c r="P85" s="9">
        <v>122.213286</v>
      </c>
      <c r="Q85" s="9">
        <v>132.326189</v>
      </c>
      <c r="R85" s="9">
        <v>139.62031500000001</v>
      </c>
      <c r="S85" s="10">
        <v>150.403662</v>
      </c>
      <c r="T85" s="10">
        <v>148.07893100000001</v>
      </c>
    </row>
    <row r="86" spans="1:20">
      <c r="A86" s="8" t="s">
        <v>45</v>
      </c>
      <c r="B86" s="10">
        <v>317.47684662397108</v>
      </c>
      <c r="C86" s="10">
        <v>319.26388105997921</v>
      </c>
      <c r="D86" s="10">
        <v>333.11592987744001</v>
      </c>
      <c r="E86" s="10">
        <v>346.20444341111846</v>
      </c>
      <c r="F86" s="10">
        <v>366.59189595854343</v>
      </c>
      <c r="G86" s="10">
        <v>393.73101650541594</v>
      </c>
      <c r="H86" s="10">
        <v>413.95763925815032</v>
      </c>
      <c r="I86" s="10">
        <v>450.36833335520834</v>
      </c>
      <c r="J86" s="10">
        <v>477.9</v>
      </c>
      <c r="K86" s="10">
        <v>514.29999999999995</v>
      </c>
      <c r="L86" s="10">
        <v>539.20000000000005</v>
      </c>
      <c r="M86" s="10">
        <v>571.4</v>
      </c>
      <c r="N86" s="10">
        <v>601</v>
      </c>
      <c r="O86" s="10">
        <v>624.5</v>
      </c>
      <c r="P86" s="10">
        <v>667.5</v>
      </c>
      <c r="Q86" s="10">
        <v>589.79999999999995</v>
      </c>
      <c r="R86" s="10">
        <v>719.3</v>
      </c>
      <c r="S86" s="10">
        <v>750.1</v>
      </c>
      <c r="T86" s="10">
        <v>809.2</v>
      </c>
    </row>
    <row r="87" spans="1:20">
      <c r="A87" s="8" t="s">
        <v>46</v>
      </c>
      <c r="B87" s="10">
        <v>20.094600850148975</v>
      </c>
      <c r="C87" s="10">
        <v>20.001355611719664</v>
      </c>
      <c r="D87" s="10">
        <v>20.289268463918077</v>
      </c>
      <c r="E87" s="10">
        <v>20.854862410669163</v>
      </c>
      <c r="F87" s="10">
        <v>21.10785045470773</v>
      </c>
      <c r="G87" s="10">
        <v>21.792666433999621</v>
      </c>
      <c r="H87" s="10">
        <v>21.771885162660297</v>
      </c>
      <c r="I87" s="10">
        <v>22.971513137627898</v>
      </c>
      <c r="J87" s="10">
        <v>23.335294911951639</v>
      </c>
      <c r="K87" s="10">
        <v>22.346744782786381</v>
      </c>
      <c r="L87" s="10">
        <v>23.686917051408432</v>
      </c>
      <c r="M87" s="10">
        <v>24.245220112600276</v>
      </c>
      <c r="N87" s="10">
        <v>25.319608540546788</v>
      </c>
      <c r="O87" s="10">
        <v>23.5</v>
      </c>
      <c r="P87" s="10">
        <v>23.1</v>
      </c>
      <c r="Q87" s="10">
        <v>24.4</v>
      </c>
      <c r="R87" s="10">
        <v>24.8</v>
      </c>
      <c r="S87" s="10">
        <v>25.6</v>
      </c>
      <c r="T87" s="10">
        <v>25.6</v>
      </c>
    </row>
    <row r="88" spans="1:20">
      <c r="A88" s="8" t="s">
        <v>47</v>
      </c>
      <c r="B88" s="10">
        <v>522.33650913987037</v>
      </c>
      <c r="C88" s="10">
        <v>517.8351879770172</v>
      </c>
      <c r="D88" s="10">
        <v>516.7891965206137</v>
      </c>
      <c r="E88" s="10">
        <v>515.73876958576363</v>
      </c>
      <c r="F88" s="10">
        <v>522.17292545477187</v>
      </c>
      <c r="G88" s="10">
        <v>530.46035784716719</v>
      </c>
      <c r="H88" s="10">
        <v>529.15036115924443</v>
      </c>
      <c r="I88" s="10">
        <v>524.44974002101981</v>
      </c>
      <c r="J88" s="10">
        <v>517.79999999999995</v>
      </c>
      <c r="K88" s="10">
        <v>473.1</v>
      </c>
      <c r="L88" s="10">
        <v>504.7</v>
      </c>
      <c r="M88" s="10">
        <v>479.1</v>
      </c>
      <c r="N88" s="10">
        <v>475.7</v>
      </c>
      <c r="O88" s="10">
        <v>472.3</v>
      </c>
      <c r="P88" s="10">
        <v>460.3</v>
      </c>
      <c r="Q88" s="10">
        <v>453.3</v>
      </c>
      <c r="R88" s="10">
        <v>450.8</v>
      </c>
      <c r="S88" s="10">
        <v>455.2</v>
      </c>
      <c r="T88" s="10">
        <v>454.1</v>
      </c>
    </row>
    <row r="89" spans="1:20">
      <c r="A89" s="8" t="s">
        <v>48</v>
      </c>
      <c r="B89" s="10">
        <v>1010.9313125192863</v>
      </c>
      <c r="C89" s="10">
        <v>1067.7465462256673</v>
      </c>
      <c r="D89" s="10">
        <v>1163.7533591594311</v>
      </c>
      <c r="E89" s="10">
        <v>1356.100914542578</v>
      </c>
      <c r="F89" s="10">
        <v>1586.8357938118654</v>
      </c>
      <c r="G89" s="10">
        <v>1803.386890839088</v>
      </c>
      <c r="H89" s="10">
        <v>1977.8050208503869</v>
      </c>
      <c r="I89" s="10">
        <v>2150.3305966853936</v>
      </c>
      <c r="J89" s="10">
        <v>2230.4</v>
      </c>
      <c r="K89" s="10">
        <v>2330.1</v>
      </c>
      <c r="L89" s="10">
        <v>2491.6</v>
      </c>
      <c r="M89" s="10">
        <v>2690.5</v>
      </c>
      <c r="N89" s="10">
        <v>2799.5</v>
      </c>
      <c r="O89" s="10">
        <v>2907.5</v>
      </c>
      <c r="P89" s="10">
        <v>2974.7</v>
      </c>
      <c r="Q89" s="10">
        <v>3009.6</v>
      </c>
      <c r="R89" s="10">
        <v>3047.1</v>
      </c>
      <c r="S89" s="10">
        <v>3139</v>
      </c>
      <c r="T89" s="10">
        <v>3273.5</v>
      </c>
    </row>
    <row r="90" spans="1:20">
      <c r="A90" s="8" t="s">
        <v>49</v>
      </c>
      <c r="B90" s="10">
        <v>193.62523572480916</v>
      </c>
      <c r="C90" s="10">
        <v>198.09294165243639</v>
      </c>
      <c r="D90" s="10">
        <v>207.39089090298822</v>
      </c>
      <c r="E90" s="10">
        <v>214.22310438410429</v>
      </c>
      <c r="F90" s="10">
        <v>218.29400983635441</v>
      </c>
      <c r="G90" s="10">
        <v>225.44828606158964</v>
      </c>
      <c r="H90" s="10">
        <v>227.45178309694634</v>
      </c>
      <c r="I90" s="10">
        <v>236.73963748614628</v>
      </c>
      <c r="J90" s="10">
        <v>241.4</v>
      </c>
      <c r="K90" s="10">
        <v>242.6</v>
      </c>
      <c r="L90" s="10">
        <v>261.3</v>
      </c>
      <c r="M90" s="10">
        <v>273.39999999999998</v>
      </c>
      <c r="N90" s="10">
        <v>276.3</v>
      </c>
      <c r="O90" s="10">
        <v>276.7</v>
      </c>
      <c r="P90" s="10">
        <v>279.5</v>
      </c>
      <c r="Q90" s="10">
        <v>285.3</v>
      </c>
      <c r="R90" s="10">
        <v>292.2</v>
      </c>
      <c r="S90" s="10">
        <v>297.10000000000002</v>
      </c>
      <c r="T90" s="10">
        <v>301</v>
      </c>
    </row>
    <row r="91" spans="1:20">
      <c r="A91" s="15" t="s">
        <v>50</v>
      </c>
      <c r="B91" s="10">
        <v>101.64015179900194</v>
      </c>
      <c r="C91" s="10">
        <v>102.21487221188032</v>
      </c>
      <c r="D91" s="10">
        <v>99.5480006495889</v>
      </c>
      <c r="E91" s="10">
        <v>107.91425626129092</v>
      </c>
      <c r="F91" s="10">
        <v>117.78939150502367</v>
      </c>
      <c r="G91" s="10">
        <v>111.61087900712189</v>
      </c>
      <c r="H91" s="10">
        <v>113.86876561265684</v>
      </c>
      <c r="I91" s="10">
        <v>116.9357699546694</v>
      </c>
      <c r="J91" s="10">
        <v>125.39629902933433</v>
      </c>
      <c r="K91" s="10">
        <v>125.06965640598958</v>
      </c>
      <c r="L91" s="10">
        <v>126.3</v>
      </c>
      <c r="M91" s="10">
        <v>124.6</v>
      </c>
      <c r="N91" s="10">
        <v>122.7</v>
      </c>
      <c r="O91" s="10">
        <v>123.2</v>
      </c>
      <c r="P91" s="10">
        <v>124.8</v>
      </c>
      <c r="Q91" s="10">
        <v>121.9</v>
      </c>
      <c r="R91" s="10">
        <v>123.9</v>
      </c>
      <c r="S91" s="10">
        <v>121.8</v>
      </c>
      <c r="T91" s="10">
        <v>121.5</v>
      </c>
    </row>
    <row r="92" spans="1:20">
      <c r="A92" s="8" t="s">
        <v>51</v>
      </c>
      <c r="B92" s="10">
        <v>188.22065280612824</v>
      </c>
      <c r="C92" s="10">
        <v>185.28147121311653</v>
      </c>
      <c r="D92" s="10">
        <v>190.02219896524565</v>
      </c>
      <c r="E92" s="10">
        <v>193.76073639139645</v>
      </c>
      <c r="F92" s="10">
        <v>203.79573930425951</v>
      </c>
      <c r="G92" s="10">
        <v>210.0545879704772</v>
      </c>
      <c r="H92" s="10">
        <v>215.80039955955041</v>
      </c>
      <c r="I92" s="10">
        <v>229.56534411033468</v>
      </c>
      <c r="J92" s="10">
        <v>239.9</v>
      </c>
      <c r="K92" s="10">
        <v>238.6</v>
      </c>
      <c r="L92" s="10">
        <v>263.10000000000002</v>
      </c>
      <c r="M92" s="10">
        <v>275.8</v>
      </c>
      <c r="N92" s="10">
        <v>281.3</v>
      </c>
      <c r="O92" s="10">
        <v>292.39999999999998</v>
      </c>
      <c r="P92" s="10">
        <v>299.39999999999998</v>
      </c>
      <c r="Q92" s="10">
        <v>295.89999999999998</v>
      </c>
      <c r="R92" s="10">
        <v>289.39999999999998</v>
      </c>
      <c r="S92" s="10">
        <v>293.89999999999998</v>
      </c>
      <c r="T92" s="10">
        <v>297.60000000000002</v>
      </c>
    </row>
    <row r="93" spans="1:20">
      <c r="A93" s="16" t="s">
        <v>52</v>
      </c>
      <c r="B93" s="10">
        <v>2259.6054882910089</v>
      </c>
      <c r="C93" s="10">
        <v>2208.3584994627809</v>
      </c>
      <c r="D93" s="10">
        <v>2241.8056347931656</v>
      </c>
      <c r="E93" s="10">
        <v>2251.3921922198597</v>
      </c>
      <c r="F93" s="10">
        <v>2298.1371729519215</v>
      </c>
      <c r="G93" s="10">
        <v>2301.3350288247702</v>
      </c>
      <c r="H93" s="10">
        <v>2285.7410117668705</v>
      </c>
      <c r="I93" s="10">
        <v>2320.8331182187912</v>
      </c>
      <c r="J93" s="10">
        <v>2258.6</v>
      </c>
      <c r="K93" s="10">
        <v>2148.6999999999998</v>
      </c>
      <c r="L93" s="10">
        <v>2223.3000000000002</v>
      </c>
      <c r="M93" s="10">
        <v>2204.1</v>
      </c>
      <c r="N93" s="10">
        <v>2148.5</v>
      </c>
      <c r="O93" s="10">
        <v>2208</v>
      </c>
      <c r="P93" s="10">
        <v>2232.9</v>
      </c>
      <c r="Q93" s="10">
        <v>2213.1999999999998</v>
      </c>
      <c r="R93" s="10">
        <v>2212.6999999999998</v>
      </c>
      <c r="S93" s="10">
        <v>2222.5</v>
      </c>
      <c r="T93" s="10">
        <v>2300.6</v>
      </c>
    </row>
    <row r="94" spans="1:20">
      <c r="A94" s="8" t="s">
        <v>53</v>
      </c>
      <c r="B94" s="10">
        <v>300.41382193899665</v>
      </c>
      <c r="C94" s="10">
        <v>293.88851496198606</v>
      </c>
      <c r="D94" s="10">
        <v>303.54913285556177</v>
      </c>
      <c r="E94" s="10">
        <v>305.67963465891643</v>
      </c>
      <c r="F94" s="10">
        <v>309.85251828880837</v>
      </c>
      <c r="G94" s="10">
        <v>313.13992704608586</v>
      </c>
      <c r="H94" s="10">
        <v>309.79612467643142</v>
      </c>
      <c r="I94" s="10">
        <v>321.36072303484156</v>
      </c>
      <c r="J94" s="10">
        <v>321.5</v>
      </c>
      <c r="K94" s="10">
        <v>304.89999999999998</v>
      </c>
      <c r="L94" s="10">
        <v>312</v>
      </c>
      <c r="M94" s="10">
        <v>327.2</v>
      </c>
      <c r="N94" s="10">
        <v>324.7</v>
      </c>
      <c r="O94" s="10">
        <v>337</v>
      </c>
      <c r="P94" s="10">
        <v>341.8</v>
      </c>
      <c r="Q94" s="10">
        <v>339</v>
      </c>
      <c r="R94" s="10">
        <v>338.22</v>
      </c>
      <c r="S94" s="10">
        <v>343.7</v>
      </c>
      <c r="T94" s="10">
        <v>344.4</v>
      </c>
    </row>
    <row r="95" spans="1:20">
      <c r="A95" s="8" t="s">
        <v>54</v>
      </c>
      <c r="B95" s="10">
        <v>139.39953870507728</v>
      </c>
      <c r="C95" s="10">
        <v>137.80710426966721</v>
      </c>
      <c r="D95" s="10">
        <v>142.31704642216755</v>
      </c>
      <c r="E95" s="10">
        <v>143.59870905922722</v>
      </c>
      <c r="F95" s="10">
        <v>151.38106810410429</v>
      </c>
      <c r="G95" s="10">
        <v>161.15042553676625</v>
      </c>
      <c r="H95" s="10">
        <v>166.31899716197725</v>
      </c>
      <c r="I95" s="10">
        <v>167.26486158133275</v>
      </c>
      <c r="J95" s="10">
        <v>170.8362355098611</v>
      </c>
      <c r="K95" s="10">
        <v>169.54306070839027</v>
      </c>
      <c r="L95" s="10">
        <v>174.57814556713919</v>
      </c>
      <c r="M95" s="10">
        <v>183.05467570874725</v>
      </c>
      <c r="N95" s="10">
        <v>184.18194457972589</v>
      </c>
      <c r="O95" s="10">
        <v>185</v>
      </c>
      <c r="P95" s="10">
        <v>184.1</v>
      </c>
      <c r="Q95" s="10">
        <v>184</v>
      </c>
      <c r="R95" s="10">
        <v>186.4</v>
      </c>
      <c r="S95" s="10">
        <v>189.3</v>
      </c>
      <c r="T95" s="10">
        <v>186.9</v>
      </c>
    </row>
    <row r="96" spans="1:20">
      <c r="A96" s="8" t="s">
        <v>55</v>
      </c>
      <c r="B96" s="10">
        <v>109.85793668822804</v>
      </c>
      <c r="C96" s="10">
        <v>110.88819790966862</v>
      </c>
      <c r="D96" s="10">
        <v>112.50888842814697</v>
      </c>
      <c r="E96" s="10">
        <v>114.19285550103979</v>
      </c>
      <c r="F96" s="10">
        <v>118.03269847650171</v>
      </c>
      <c r="G96" s="10">
        <v>117.74330833060293</v>
      </c>
      <c r="H96" s="10">
        <v>124.87496784973725</v>
      </c>
      <c r="I96" s="10">
        <v>126.67267510936348</v>
      </c>
      <c r="J96" s="10">
        <v>132.30000000000001</v>
      </c>
      <c r="K96" s="10">
        <v>131.4</v>
      </c>
      <c r="L96" s="10">
        <v>131.9</v>
      </c>
      <c r="M96" s="10">
        <v>136.4</v>
      </c>
      <c r="N96" s="10">
        <v>134.6</v>
      </c>
      <c r="O96" s="10">
        <v>135.30000000000001</v>
      </c>
      <c r="P96" s="10">
        <v>137.5</v>
      </c>
      <c r="Q96" s="10">
        <v>139.19999999999999</v>
      </c>
      <c r="R96" s="10">
        <v>142.1</v>
      </c>
      <c r="S96" s="10">
        <v>140.5</v>
      </c>
      <c r="T96" s="10">
        <v>144.30000000000001</v>
      </c>
    </row>
    <row r="97" spans="1:20">
      <c r="A97" s="8" t="s">
        <v>56</v>
      </c>
      <c r="B97" s="10">
        <v>18.93715202374252</v>
      </c>
      <c r="C97" s="10">
        <v>18.86882309407298</v>
      </c>
      <c r="D97" s="10">
        <v>19.555092027369575</v>
      </c>
      <c r="E97" s="10">
        <v>19.030736410541557</v>
      </c>
      <c r="F97" s="10">
        <v>19.6254540905596</v>
      </c>
      <c r="G97" s="10">
        <v>19.034374091225626</v>
      </c>
      <c r="H97" s="10">
        <v>19.307666500950528</v>
      </c>
      <c r="I97" s="10">
        <v>19.29232789529787</v>
      </c>
      <c r="J97" s="10">
        <v>19.3</v>
      </c>
      <c r="K97" s="10">
        <v>19.2</v>
      </c>
      <c r="L97" s="10">
        <v>19.899999999999999</v>
      </c>
      <c r="M97" s="10">
        <v>19.7</v>
      </c>
      <c r="N97" s="10">
        <v>20</v>
      </c>
      <c r="O97" s="10">
        <v>20.172783354607876</v>
      </c>
      <c r="P97" s="10">
        <v>21.2</v>
      </c>
      <c r="Q97" s="10">
        <v>21.4</v>
      </c>
      <c r="R97" s="10">
        <v>21.6</v>
      </c>
      <c r="S97" s="10">
        <v>22.2</v>
      </c>
      <c r="T97" s="10">
        <v>21.7</v>
      </c>
    </row>
  </sheetData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M23"/>
  <sheetViews>
    <sheetView workbookViewId="0">
      <selection activeCell="E23" sqref="E23"/>
    </sheetView>
  </sheetViews>
  <sheetFormatPr defaultRowHeight="12"/>
  <cols>
    <col min="1" max="1" width="4.5703125" style="17" customWidth="1"/>
    <col min="2" max="2" width="23.85546875" style="17" customWidth="1"/>
    <col min="3" max="8" width="6.7109375" style="17" customWidth="1"/>
    <col min="9" max="9" width="8" style="17" customWidth="1"/>
    <col min="10" max="10" width="8.28515625" style="17" customWidth="1"/>
    <col min="11" max="11" width="7.85546875" style="17" customWidth="1"/>
    <col min="12" max="12" width="7.140625" style="17" customWidth="1"/>
    <col min="13" max="13" width="10.140625" style="17" customWidth="1"/>
    <col min="14" max="16384" width="9.140625" style="17"/>
  </cols>
  <sheetData>
    <row r="2" spans="2:13">
      <c r="B2" s="561" t="s">
        <v>464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2:13">
      <c r="M3" s="151" t="s">
        <v>144</v>
      </c>
    </row>
    <row r="4" spans="2:13" ht="30" customHeight="1">
      <c r="B4" s="91" t="s">
        <v>59</v>
      </c>
      <c r="C4" s="152">
        <v>2014</v>
      </c>
      <c r="D4" s="153">
        <v>2015</v>
      </c>
      <c r="E4" s="153">
        <v>2016</v>
      </c>
      <c r="F4" s="153">
        <v>2017</v>
      </c>
      <c r="G4" s="153">
        <v>2018</v>
      </c>
      <c r="H4" s="154">
        <v>2019</v>
      </c>
      <c r="I4" s="155" t="s">
        <v>158</v>
      </c>
      <c r="J4" s="156" t="s">
        <v>159</v>
      </c>
      <c r="K4" s="157" t="s">
        <v>160</v>
      </c>
      <c r="L4" s="155" t="s">
        <v>157</v>
      </c>
      <c r="M4" s="157" t="s">
        <v>126</v>
      </c>
    </row>
    <row r="5" spans="2:13">
      <c r="B5" s="261" t="s">
        <v>131</v>
      </c>
      <c r="C5" s="264">
        <v>8.9209999999999994</v>
      </c>
      <c r="D5" s="259">
        <v>10.268000000000001</v>
      </c>
      <c r="E5" s="259">
        <v>10.23</v>
      </c>
      <c r="F5" s="259">
        <v>13.808999999999999</v>
      </c>
      <c r="G5" s="259">
        <v>10.728</v>
      </c>
      <c r="H5" s="265">
        <v>9.3819999999999997</v>
      </c>
      <c r="I5" s="262">
        <v>10.556333333333335</v>
      </c>
      <c r="J5" s="259">
        <v>9.8063333333333347</v>
      </c>
      <c r="K5" s="265">
        <v>11.306333333333335</v>
      </c>
      <c r="L5" s="268">
        <v>87.453392990305744</v>
      </c>
      <c r="M5" s="164">
        <v>115.29623712566708</v>
      </c>
    </row>
    <row r="6" spans="2:13">
      <c r="B6" s="165" t="s">
        <v>132</v>
      </c>
      <c r="C6" s="266">
        <v>249.85</v>
      </c>
      <c r="D6" s="260">
        <v>272.40600000000001</v>
      </c>
      <c r="E6" s="260">
        <v>268.81</v>
      </c>
      <c r="F6" s="260">
        <v>291.73500000000001</v>
      </c>
      <c r="G6" s="260">
        <v>311.14</v>
      </c>
      <c r="H6" s="267">
        <v>315.30200000000002</v>
      </c>
      <c r="I6" s="263">
        <v>284.87383333333332</v>
      </c>
      <c r="J6" s="260">
        <v>263.68866666666668</v>
      </c>
      <c r="K6" s="267">
        <v>306.05900000000003</v>
      </c>
      <c r="L6" s="269">
        <v>101.33766150286046</v>
      </c>
      <c r="M6" s="168">
        <v>116.06831794060169</v>
      </c>
    </row>
    <row r="7" spans="2:13">
      <c r="B7" s="165" t="s">
        <v>109</v>
      </c>
      <c r="C7" s="266">
        <v>230.14699999999999</v>
      </c>
      <c r="D7" s="260">
        <v>240.21899999999999</v>
      </c>
      <c r="E7" s="260">
        <v>252.352</v>
      </c>
      <c r="F7" s="260">
        <v>262.36700000000002</v>
      </c>
      <c r="G7" s="260">
        <v>253.62200000000001</v>
      </c>
      <c r="H7" s="267">
        <v>250.47900000000001</v>
      </c>
      <c r="I7" s="263">
        <v>248.19766666666666</v>
      </c>
      <c r="J7" s="260">
        <v>240.90600000000001</v>
      </c>
      <c r="K7" s="267">
        <v>255.48933333333335</v>
      </c>
      <c r="L7" s="269">
        <v>98.760754193248218</v>
      </c>
      <c r="M7" s="168">
        <v>106.05353678751601</v>
      </c>
    </row>
    <row r="8" spans="2:13">
      <c r="B8" s="165" t="s">
        <v>133</v>
      </c>
      <c r="C8" s="266">
        <v>86.001999999999995</v>
      </c>
      <c r="D8" s="260">
        <v>90.914000000000001</v>
      </c>
      <c r="E8" s="260">
        <v>90.384</v>
      </c>
      <c r="F8" s="260">
        <v>87.608999999999995</v>
      </c>
      <c r="G8" s="260">
        <v>79.510000000000005</v>
      </c>
      <c r="H8" s="267">
        <v>78.253</v>
      </c>
      <c r="I8" s="263">
        <v>85.445333333333323</v>
      </c>
      <c r="J8" s="260">
        <v>89.1</v>
      </c>
      <c r="K8" s="267">
        <v>81.790666666666667</v>
      </c>
      <c r="L8" s="269">
        <v>98.419066784052305</v>
      </c>
      <c r="M8" s="168">
        <v>91.796483352038919</v>
      </c>
    </row>
    <row r="9" spans="2:13">
      <c r="B9" s="165" t="s">
        <v>111</v>
      </c>
      <c r="C9" s="266">
        <v>2.8559999999999999</v>
      </c>
      <c r="D9" s="260">
        <v>2.694</v>
      </c>
      <c r="E9" s="260">
        <v>2.5880000000000001</v>
      </c>
      <c r="F9" s="260">
        <v>3.081</v>
      </c>
      <c r="G9" s="260">
        <v>3.2879999999999998</v>
      </c>
      <c r="H9" s="267">
        <v>3.3919999999999999</v>
      </c>
      <c r="I9" s="263">
        <v>2.9831666666666665</v>
      </c>
      <c r="J9" s="260">
        <v>2.7126666666666663</v>
      </c>
      <c r="K9" s="267">
        <v>3.2536666666666667</v>
      </c>
      <c r="L9" s="269">
        <v>103.16301703163018</v>
      </c>
      <c r="M9" s="168">
        <v>119.94347505529616</v>
      </c>
    </row>
    <row r="10" spans="2:13">
      <c r="B10" s="165" t="s">
        <v>112</v>
      </c>
      <c r="C10" s="266">
        <v>125.053</v>
      </c>
      <c r="D10" s="260">
        <v>130.64699999999999</v>
      </c>
      <c r="E10" s="260">
        <v>133.74600000000001</v>
      </c>
      <c r="F10" s="260">
        <v>138.57599999999999</v>
      </c>
      <c r="G10" s="260">
        <v>141.90299999999999</v>
      </c>
      <c r="H10" s="267">
        <v>145.13800000000001</v>
      </c>
      <c r="I10" s="263">
        <v>135.84383333333335</v>
      </c>
      <c r="J10" s="260">
        <v>129.81533333333334</v>
      </c>
      <c r="K10" s="267">
        <v>141.87233333333333</v>
      </c>
      <c r="L10" s="269">
        <v>102.27972629190363</v>
      </c>
      <c r="M10" s="168">
        <v>109.28780883614158</v>
      </c>
    </row>
    <row r="11" spans="2:13">
      <c r="B11" s="165" t="s">
        <v>113</v>
      </c>
      <c r="C11" s="266">
        <v>37.960999999999999</v>
      </c>
      <c r="D11" s="260">
        <v>41.234999999999999</v>
      </c>
      <c r="E11" s="260">
        <v>44.561</v>
      </c>
      <c r="F11" s="260">
        <v>43.515999999999998</v>
      </c>
      <c r="G11" s="260">
        <v>40.716000000000001</v>
      </c>
      <c r="H11" s="267">
        <v>40.398000000000003</v>
      </c>
      <c r="I11" s="263">
        <v>41.397833333333338</v>
      </c>
      <c r="J11" s="260">
        <v>41.252333333333333</v>
      </c>
      <c r="K11" s="267">
        <v>41.543333333333337</v>
      </c>
      <c r="L11" s="269">
        <v>99.218980253463016</v>
      </c>
      <c r="M11" s="168">
        <v>100.70541464321212</v>
      </c>
    </row>
    <row r="12" spans="2:13">
      <c r="B12" s="204" t="s">
        <v>129</v>
      </c>
      <c r="C12" s="390">
        <v>740.79</v>
      </c>
      <c r="D12" s="391">
        <v>788.38300000000004</v>
      </c>
      <c r="E12" s="391">
        <v>802.67100000000005</v>
      </c>
      <c r="F12" s="391">
        <v>840.69299999999998</v>
      </c>
      <c r="G12" s="391">
        <v>840.90700000000004</v>
      </c>
      <c r="H12" s="392">
        <v>842.34400000000005</v>
      </c>
      <c r="I12" s="393">
        <v>809.298</v>
      </c>
      <c r="J12" s="391">
        <v>777.28133333333335</v>
      </c>
      <c r="K12" s="392">
        <v>841.31466666666665</v>
      </c>
      <c r="L12" s="394">
        <v>100.17088691139449</v>
      </c>
      <c r="M12" s="205">
        <v>108.23811541423869</v>
      </c>
    </row>
    <row r="13" spans="2:13">
      <c r="B13" s="548" t="s">
        <v>116</v>
      </c>
      <c r="C13" s="20"/>
      <c r="D13" s="20"/>
      <c r="E13" s="20"/>
      <c r="F13" s="20"/>
      <c r="G13" s="20"/>
      <c r="H13" s="20"/>
      <c r="I13" s="141"/>
      <c r="J13" s="141"/>
      <c r="K13" s="141"/>
      <c r="L13" s="141"/>
      <c r="M13" s="186"/>
    </row>
    <row r="14" spans="2:13">
      <c r="B14" s="187" t="s">
        <v>131</v>
      </c>
      <c r="C14" s="40">
        <v>1.2042549170480163</v>
      </c>
      <c r="D14" s="41">
        <v>1.302412659836653</v>
      </c>
      <c r="E14" s="41">
        <v>1.2744947805514339</v>
      </c>
      <c r="F14" s="41">
        <v>1.6425734483336962</v>
      </c>
      <c r="G14" s="41">
        <v>1.2757653343354258</v>
      </c>
      <c r="H14" s="42">
        <v>1.1137967386245999</v>
      </c>
      <c r="I14" s="207">
        <v>1.3022163131216375</v>
      </c>
      <c r="J14" s="171">
        <v>1.2603874524787011</v>
      </c>
      <c r="K14" s="249">
        <v>1.3440451737645738</v>
      </c>
      <c r="L14" s="252">
        <v>87.304201536781918</v>
      </c>
      <c r="M14" s="168">
        <v>106.63746065714554</v>
      </c>
    </row>
    <row r="15" spans="2:13">
      <c r="B15" s="165" t="s">
        <v>132</v>
      </c>
      <c r="C15" s="40">
        <v>33.727507120776465</v>
      </c>
      <c r="D15" s="41">
        <v>34.552495424178346</v>
      </c>
      <c r="E15" s="41">
        <v>33.489437141743004</v>
      </c>
      <c r="F15" s="41">
        <v>34.701728217078056</v>
      </c>
      <c r="G15" s="41">
        <v>37.00052443373643</v>
      </c>
      <c r="H15" s="42">
        <v>37.43150066956018</v>
      </c>
      <c r="I15" s="207">
        <v>35.150532167845419</v>
      </c>
      <c r="J15" s="171">
        <v>33.923146562232603</v>
      </c>
      <c r="K15" s="249">
        <v>36.377917773458222</v>
      </c>
      <c r="L15" s="252">
        <v>101.16478412784548</v>
      </c>
      <c r="M15" s="168">
        <v>107.2362721622014</v>
      </c>
    </row>
    <row r="16" spans="2:13">
      <c r="B16" s="165" t="s">
        <v>109</v>
      </c>
      <c r="C16" s="40">
        <v>31.067778992696987</v>
      </c>
      <c r="D16" s="41">
        <v>30.469835092841929</v>
      </c>
      <c r="E16" s="41">
        <v>31.439032928808942</v>
      </c>
      <c r="F16" s="41">
        <v>31.208419720397341</v>
      </c>
      <c r="G16" s="41">
        <v>30.160529047801958</v>
      </c>
      <c r="H16" s="42">
        <v>29.73595110786092</v>
      </c>
      <c r="I16" s="207">
        <v>30.680257815068014</v>
      </c>
      <c r="J16" s="171">
        <v>30.992215671449287</v>
      </c>
      <c r="K16" s="249">
        <v>30.368299958686737</v>
      </c>
      <c r="L16" s="252">
        <v>98.592272903210301</v>
      </c>
      <c r="M16" s="168">
        <v>97.986863155004073</v>
      </c>
    </row>
    <row r="17" spans="2:13">
      <c r="B17" s="165" t="s">
        <v>133</v>
      </c>
      <c r="C17" s="40">
        <v>11.609497968385101</v>
      </c>
      <c r="D17" s="41">
        <v>11.531704767860292</v>
      </c>
      <c r="E17" s="41">
        <v>11.260404325059707</v>
      </c>
      <c r="F17" s="41">
        <v>10.421045494609803</v>
      </c>
      <c r="G17" s="41">
        <v>9.455266753636252</v>
      </c>
      <c r="H17" s="42">
        <v>9.2899100604978475</v>
      </c>
      <c r="I17" s="207">
        <v>10.5946382283415</v>
      </c>
      <c r="J17" s="171">
        <v>11.467202353768366</v>
      </c>
      <c r="K17" s="249">
        <v>9.7220741029146343</v>
      </c>
      <c r="L17" s="252">
        <v>98.251168396969732</v>
      </c>
      <c r="M17" s="168">
        <v>84.78156923532228</v>
      </c>
    </row>
    <row r="18" spans="2:13">
      <c r="B18" s="165" t="s">
        <v>111</v>
      </c>
      <c r="C18" s="40">
        <v>0.38553436196492935</v>
      </c>
      <c r="D18" s="41">
        <v>0.34171208663809338</v>
      </c>
      <c r="E18" s="41">
        <v>0.32242350851095902</v>
      </c>
      <c r="F18" s="41">
        <v>0.36648336550916927</v>
      </c>
      <c r="G18" s="41">
        <v>0.39100637763747953</v>
      </c>
      <c r="H18" s="42">
        <v>0.40268583856476686</v>
      </c>
      <c r="I18" s="207">
        <v>0.36830758980423289</v>
      </c>
      <c r="J18" s="171">
        <v>0.34988998570466062</v>
      </c>
      <c r="K18" s="249">
        <v>0.38672519390380522</v>
      </c>
      <c r="L18" s="252">
        <v>102.98702568430123</v>
      </c>
      <c r="M18" s="168">
        <v>110.52765432110334</v>
      </c>
    </row>
    <row r="19" spans="2:13">
      <c r="B19" s="165" t="s">
        <v>112</v>
      </c>
      <c r="C19" s="40">
        <v>16.881032411344645</v>
      </c>
      <c r="D19" s="41">
        <v>16.571514099111724</v>
      </c>
      <c r="E19" s="41">
        <v>16.662617685203525</v>
      </c>
      <c r="F19" s="41">
        <v>16.483543933397804</v>
      </c>
      <c r="G19" s="41">
        <v>16.874993310794178</v>
      </c>
      <c r="H19" s="42">
        <v>17.23025272335293</v>
      </c>
      <c r="I19" s="207">
        <v>16.783992360534139</v>
      </c>
      <c r="J19" s="171">
        <v>16.705054731886634</v>
      </c>
      <c r="K19" s="249">
        <v>16.862929989181637</v>
      </c>
      <c r="L19" s="252">
        <v>102.10524179782345</v>
      </c>
      <c r="M19" s="168">
        <v>100.94507476825952</v>
      </c>
    </row>
    <row r="20" spans="2:13">
      <c r="B20" s="165" t="s">
        <v>113</v>
      </c>
      <c r="C20" s="40">
        <v>5.1243942277838528</v>
      </c>
      <c r="D20" s="41">
        <v>5.2303258695329555</v>
      </c>
      <c r="E20" s="41">
        <v>5.5515896301224288</v>
      </c>
      <c r="F20" s="41">
        <v>5.1762058206741344</v>
      </c>
      <c r="G20" s="41">
        <v>4.8419147420582771</v>
      </c>
      <c r="H20" s="42">
        <v>4.795902861538754</v>
      </c>
      <c r="I20" s="207">
        <v>5.1200555252850668</v>
      </c>
      <c r="J20" s="171">
        <v>5.3021032424797454</v>
      </c>
      <c r="K20" s="250">
        <v>4.9380078080903891</v>
      </c>
      <c r="L20" s="252">
        <v>99.049717250907989</v>
      </c>
      <c r="M20" s="168">
        <v>93.132999910822718</v>
      </c>
    </row>
    <row r="21" spans="2:13">
      <c r="B21" s="172" t="s">
        <v>77</v>
      </c>
      <c r="C21" s="63">
        <v>100</v>
      </c>
      <c r="D21" s="64">
        <v>100</v>
      </c>
      <c r="E21" s="64">
        <v>100</v>
      </c>
      <c r="F21" s="64">
        <v>100</v>
      </c>
      <c r="G21" s="64">
        <v>100</v>
      </c>
      <c r="H21" s="65">
        <v>100</v>
      </c>
      <c r="I21" s="208">
        <v>100</v>
      </c>
      <c r="J21" s="174">
        <v>100</v>
      </c>
      <c r="K21" s="174">
        <v>100</v>
      </c>
      <c r="L21" s="253">
        <v>100</v>
      </c>
      <c r="M21" s="175">
        <v>100</v>
      </c>
    </row>
    <row r="22" spans="2:13">
      <c r="B22" s="17" t="s">
        <v>121</v>
      </c>
    </row>
    <row r="23" spans="2:13" ht="18" customHeight="1"/>
  </sheetData>
  <mergeCells count="1">
    <mergeCell ref="B2:M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3:K44"/>
  <sheetViews>
    <sheetView workbookViewId="0">
      <selection activeCell="N15" sqref="N15"/>
    </sheetView>
  </sheetViews>
  <sheetFormatPr defaultRowHeight="12"/>
  <cols>
    <col min="1" max="1" width="3.5703125" style="17" customWidth="1"/>
    <col min="2" max="2" width="31.7109375" style="17" customWidth="1"/>
    <col min="3" max="10" width="9.140625" style="17" customWidth="1"/>
    <col min="11" max="16384" width="9.140625" style="17"/>
  </cols>
  <sheetData>
    <row r="3" spans="2:11" ht="16.5" customHeight="1">
      <c r="B3" s="563" t="s">
        <v>466</v>
      </c>
      <c r="C3" s="563"/>
      <c r="D3" s="563"/>
      <c r="E3" s="563"/>
      <c r="F3" s="563"/>
      <c r="G3" s="563"/>
      <c r="H3" s="563"/>
      <c r="I3" s="563"/>
      <c r="J3" s="563"/>
    </row>
    <row r="4" spans="2:11">
      <c r="B4" s="83" t="s">
        <v>106</v>
      </c>
      <c r="C4" s="83"/>
      <c r="D4" s="83"/>
      <c r="E4" s="83"/>
      <c r="F4" s="83"/>
      <c r="G4" s="83"/>
      <c r="H4" s="83"/>
      <c r="I4" s="84"/>
      <c r="J4" s="150" t="s">
        <v>127</v>
      </c>
    </row>
    <row r="5" spans="2:11" ht="48">
      <c r="B5" s="85" t="s">
        <v>59</v>
      </c>
      <c r="C5" s="86" t="s">
        <v>107</v>
      </c>
      <c r="D5" s="87" t="s">
        <v>108</v>
      </c>
      <c r="E5" s="87" t="s">
        <v>109</v>
      </c>
      <c r="F5" s="87" t="s">
        <v>110</v>
      </c>
      <c r="G5" s="87" t="s">
        <v>111</v>
      </c>
      <c r="H5" s="87" t="s">
        <v>112</v>
      </c>
      <c r="I5" s="88" t="s">
        <v>113</v>
      </c>
      <c r="J5" s="89" t="s">
        <v>77</v>
      </c>
    </row>
    <row r="6" spans="2:11">
      <c r="B6" s="90" t="s">
        <v>114</v>
      </c>
      <c r="C6" s="92"/>
      <c r="D6" s="92"/>
      <c r="E6" s="92"/>
      <c r="F6" s="92"/>
      <c r="G6" s="92"/>
      <c r="H6" s="92"/>
      <c r="I6" s="93"/>
      <c r="J6" s="93"/>
    </row>
    <row r="7" spans="2:11" s="20" customFormat="1">
      <c r="B7" s="94" t="s">
        <v>115</v>
      </c>
      <c r="C7" s="95">
        <v>8921</v>
      </c>
      <c r="D7" s="96">
        <v>249850</v>
      </c>
      <c r="E7" s="96">
        <v>230147</v>
      </c>
      <c r="F7" s="96">
        <v>86002</v>
      </c>
      <c r="G7" s="96">
        <v>2856</v>
      </c>
      <c r="H7" s="96">
        <v>125053</v>
      </c>
      <c r="I7" s="97">
        <v>37961</v>
      </c>
      <c r="J7" s="94">
        <v>740790</v>
      </c>
      <c r="K7" s="141"/>
    </row>
    <row r="8" spans="2:11" s="20" customFormat="1">
      <c r="B8" s="98" t="s">
        <v>116</v>
      </c>
      <c r="C8" s="99">
        <v>1.2042549170480163</v>
      </c>
      <c r="D8" s="100">
        <v>33.727507120776465</v>
      </c>
      <c r="E8" s="100">
        <v>31.067778992696987</v>
      </c>
      <c r="F8" s="100">
        <v>11.609497968385101</v>
      </c>
      <c r="G8" s="100">
        <v>0.38553436196492935</v>
      </c>
      <c r="H8" s="100">
        <v>16.881032411344645</v>
      </c>
      <c r="I8" s="101">
        <v>5.1243942277838528</v>
      </c>
      <c r="J8" s="102">
        <v>100</v>
      </c>
    </row>
    <row r="9" spans="2:11" s="20" customFormat="1">
      <c r="B9" s="103" t="s">
        <v>92</v>
      </c>
      <c r="C9" s="95">
        <v>4309</v>
      </c>
      <c r="D9" s="96">
        <v>24066</v>
      </c>
      <c r="E9" s="96">
        <v>52426</v>
      </c>
      <c r="F9" s="96">
        <v>7301</v>
      </c>
      <c r="G9" s="96">
        <v>52</v>
      </c>
      <c r="H9" s="96">
        <v>52906</v>
      </c>
      <c r="I9" s="97">
        <v>14319</v>
      </c>
      <c r="J9" s="94">
        <v>155379</v>
      </c>
      <c r="K9" s="141"/>
    </row>
    <row r="10" spans="2:11" s="20" customFormat="1">
      <c r="B10" s="103" t="s">
        <v>93</v>
      </c>
      <c r="C10" s="95">
        <v>0</v>
      </c>
      <c r="D10" s="96">
        <v>149784</v>
      </c>
      <c r="E10" s="96">
        <v>1665</v>
      </c>
      <c r="F10" s="96">
        <v>7890</v>
      </c>
      <c r="G10" s="96">
        <v>0</v>
      </c>
      <c r="H10" s="96">
        <v>4161</v>
      </c>
      <c r="I10" s="97"/>
      <c r="J10" s="94">
        <v>163500</v>
      </c>
      <c r="K10" s="141"/>
    </row>
    <row r="11" spans="2:11" s="20" customFormat="1">
      <c r="B11" s="103" t="s">
        <v>101</v>
      </c>
      <c r="C11" s="95">
        <v>4288</v>
      </c>
      <c r="D11" s="96">
        <v>3030</v>
      </c>
      <c r="E11" s="96">
        <v>97162</v>
      </c>
      <c r="F11" s="96">
        <v>69138</v>
      </c>
      <c r="G11" s="96">
        <v>397</v>
      </c>
      <c r="H11" s="96">
        <v>37523</v>
      </c>
      <c r="I11" s="97">
        <v>18145</v>
      </c>
      <c r="J11" s="94">
        <v>229683</v>
      </c>
      <c r="K11" s="141"/>
    </row>
    <row r="12" spans="2:11" s="20" customFormat="1">
      <c r="B12" s="103" t="s">
        <v>102</v>
      </c>
      <c r="C12" s="95">
        <v>96</v>
      </c>
      <c r="D12" s="96">
        <v>1138</v>
      </c>
      <c r="E12" s="96">
        <v>52050</v>
      </c>
      <c r="F12" s="96">
        <v>1289</v>
      </c>
      <c r="G12" s="96">
        <v>951</v>
      </c>
      <c r="H12" s="96">
        <v>27529</v>
      </c>
      <c r="I12" s="97">
        <v>5482</v>
      </c>
      <c r="J12" s="94">
        <v>88535</v>
      </c>
      <c r="K12" s="141"/>
    </row>
    <row r="13" spans="2:11" s="20" customFormat="1">
      <c r="B13" s="142" t="s">
        <v>117</v>
      </c>
      <c r="C13" s="143">
        <v>0</v>
      </c>
      <c r="D13" s="144">
        <v>14151</v>
      </c>
      <c r="E13" s="144">
        <v>6131</v>
      </c>
      <c r="F13" s="144">
        <v>384</v>
      </c>
      <c r="G13" s="144">
        <v>1456</v>
      </c>
      <c r="H13" s="144">
        <v>2934</v>
      </c>
      <c r="I13" s="145">
        <v>15</v>
      </c>
      <c r="J13" s="104">
        <v>25071</v>
      </c>
      <c r="K13" s="141"/>
    </row>
    <row r="14" spans="2:11" s="20" customFormat="1">
      <c r="B14" s="103" t="s">
        <v>104</v>
      </c>
      <c r="C14" s="95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7">
        <v>0</v>
      </c>
      <c r="J14" s="94">
        <v>0</v>
      </c>
      <c r="K14" s="141"/>
    </row>
    <row r="15" spans="2:11">
      <c r="B15" s="105" t="s">
        <v>105</v>
      </c>
      <c r="C15" s="106">
        <v>228</v>
      </c>
      <c r="D15" s="107">
        <v>57681</v>
      </c>
      <c r="E15" s="107">
        <v>20713</v>
      </c>
      <c r="F15" s="107">
        <v>0</v>
      </c>
      <c r="G15" s="107">
        <v>0</v>
      </c>
      <c r="H15" s="107">
        <v>0</v>
      </c>
      <c r="I15" s="108">
        <v>0</v>
      </c>
      <c r="J15" s="109">
        <v>78622</v>
      </c>
      <c r="K15" s="141"/>
    </row>
    <row r="16" spans="2:11">
      <c r="B16" s="110" t="s">
        <v>134</v>
      </c>
      <c r="C16" s="111"/>
      <c r="D16" s="111"/>
      <c r="E16" s="111"/>
      <c r="F16" s="111"/>
      <c r="G16" s="111"/>
      <c r="H16" s="111"/>
      <c r="I16" s="111"/>
      <c r="J16" s="112"/>
    </row>
    <row r="17" spans="2:11">
      <c r="B17" s="81" t="s">
        <v>92</v>
      </c>
      <c r="C17" s="113">
        <v>48.301759892388745</v>
      </c>
      <c r="D17" s="114">
        <v>9.6321793075845505</v>
      </c>
      <c r="E17" s="114">
        <v>22.779354065010622</v>
      </c>
      <c r="F17" s="114">
        <v>8.4893374572684355</v>
      </c>
      <c r="G17" s="114">
        <v>1.8207282913165268</v>
      </c>
      <c r="H17" s="114">
        <v>42.306861890558409</v>
      </c>
      <c r="I17" s="115">
        <v>37.720291878506892</v>
      </c>
      <c r="J17" s="116">
        <v>20.974770177783178</v>
      </c>
    </row>
    <row r="18" spans="2:11">
      <c r="B18" s="81" t="s">
        <v>93</v>
      </c>
      <c r="C18" s="113">
        <v>0</v>
      </c>
      <c r="D18" s="114">
        <v>59.94956974184511</v>
      </c>
      <c r="E18" s="114">
        <v>0.72345066414074477</v>
      </c>
      <c r="F18" s="114">
        <v>9.1742052510406733</v>
      </c>
      <c r="G18" s="114">
        <v>0</v>
      </c>
      <c r="H18" s="114">
        <v>3.3273891869847185</v>
      </c>
      <c r="I18" s="115">
        <v>0</v>
      </c>
      <c r="J18" s="116">
        <v>22.071032276353623</v>
      </c>
    </row>
    <row r="19" spans="2:11">
      <c r="B19" s="81" t="s">
        <v>101</v>
      </c>
      <c r="C19" s="113">
        <v>48.06636027351194</v>
      </c>
      <c r="D19" s="114">
        <v>1.2127276365819493</v>
      </c>
      <c r="E19" s="114">
        <v>42.217365422968797</v>
      </c>
      <c r="F19" s="114">
        <v>80.39115369410014</v>
      </c>
      <c r="G19" s="114">
        <v>13.900560224089636</v>
      </c>
      <c r="H19" s="114">
        <v>30.005677592700696</v>
      </c>
      <c r="I19" s="115">
        <v>47.799056926845971</v>
      </c>
      <c r="J19" s="116">
        <v>31.00514315797999</v>
      </c>
    </row>
    <row r="20" spans="2:11">
      <c r="B20" s="81" t="s">
        <v>102</v>
      </c>
      <c r="C20" s="113">
        <v>1.0761125434368346</v>
      </c>
      <c r="D20" s="114">
        <v>0.45547328397038228</v>
      </c>
      <c r="E20" s="114">
        <v>22.615980221336798</v>
      </c>
      <c r="F20" s="114">
        <v>1.4988023534336412</v>
      </c>
      <c r="G20" s="114">
        <v>33.298319327731093</v>
      </c>
      <c r="H20" s="114">
        <v>22.013866120764796</v>
      </c>
      <c r="I20" s="115">
        <v>14.441136956349936</v>
      </c>
      <c r="J20" s="116">
        <v>11.951430229889711</v>
      </c>
    </row>
    <row r="21" spans="2:11">
      <c r="B21" s="82" t="s">
        <v>103</v>
      </c>
      <c r="C21" s="146">
        <v>0</v>
      </c>
      <c r="D21" s="147">
        <v>5.6637982789673806</v>
      </c>
      <c r="E21" s="147">
        <v>2.6639495626708145</v>
      </c>
      <c r="F21" s="147">
        <v>0.44650124415711262</v>
      </c>
      <c r="G21" s="147">
        <v>50.980392156862742</v>
      </c>
      <c r="H21" s="147">
        <v>2.3462052089913876</v>
      </c>
      <c r="I21" s="148">
        <v>3.9514238297199758E-2</v>
      </c>
      <c r="J21" s="149">
        <v>3.3843599400639857</v>
      </c>
    </row>
    <row r="22" spans="2:11">
      <c r="B22" s="81" t="s">
        <v>104</v>
      </c>
      <c r="C22" s="113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5">
        <v>0</v>
      </c>
      <c r="J22" s="116">
        <v>0</v>
      </c>
    </row>
    <row r="23" spans="2:11">
      <c r="B23" s="81" t="s">
        <v>105</v>
      </c>
      <c r="C23" s="113">
        <v>2.5557672906624815</v>
      </c>
      <c r="D23" s="114">
        <v>23.086251751050629</v>
      </c>
      <c r="E23" s="114">
        <v>8.9999000638722215</v>
      </c>
      <c r="F23" s="114">
        <v>0</v>
      </c>
      <c r="G23" s="114">
        <v>0</v>
      </c>
      <c r="H23" s="114">
        <v>0</v>
      </c>
      <c r="I23" s="115">
        <v>0</v>
      </c>
      <c r="J23" s="116">
        <v>10.613264217929508</v>
      </c>
    </row>
    <row r="24" spans="2:11">
      <c r="B24" s="117" t="s">
        <v>118</v>
      </c>
      <c r="C24" s="118">
        <v>100</v>
      </c>
      <c r="D24" s="119">
        <v>99.999999999999986</v>
      </c>
      <c r="E24" s="119">
        <v>99.999999999999986</v>
      </c>
      <c r="F24" s="119">
        <v>100.00000000000001</v>
      </c>
      <c r="G24" s="119">
        <v>100</v>
      </c>
      <c r="H24" s="119">
        <v>100</v>
      </c>
      <c r="I24" s="120">
        <v>100</v>
      </c>
      <c r="J24" s="121">
        <v>100</v>
      </c>
    </row>
    <row r="25" spans="2:11">
      <c r="B25" s="90" t="s">
        <v>119</v>
      </c>
      <c r="C25" s="92"/>
      <c r="D25" s="92"/>
      <c r="E25" s="92"/>
      <c r="F25" s="92"/>
      <c r="G25" s="92"/>
      <c r="H25" s="92"/>
      <c r="I25" s="92"/>
      <c r="J25" s="93"/>
    </row>
    <row r="26" spans="2:11">
      <c r="B26" s="122" t="s">
        <v>120</v>
      </c>
      <c r="C26" s="123">
        <v>9382</v>
      </c>
      <c r="D26" s="124">
        <v>315302</v>
      </c>
      <c r="E26" s="124">
        <v>250479</v>
      </c>
      <c r="F26" s="124">
        <v>78253</v>
      </c>
      <c r="G26" s="124">
        <v>3392</v>
      </c>
      <c r="H26" s="124">
        <v>145138</v>
      </c>
      <c r="I26" s="125">
        <v>40398</v>
      </c>
      <c r="J26" s="126">
        <v>842344</v>
      </c>
      <c r="K26" s="141"/>
    </row>
    <row r="27" spans="2:11">
      <c r="B27" s="98" t="s">
        <v>116</v>
      </c>
      <c r="C27" s="127">
        <v>1.1137967386245999</v>
      </c>
      <c r="D27" s="128">
        <v>37.43150066956018</v>
      </c>
      <c r="E27" s="128">
        <v>29.73595110786092</v>
      </c>
      <c r="F27" s="128">
        <v>9.2899100604978475</v>
      </c>
      <c r="G27" s="128">
        <v>0.40268583856476686</v>
      </c>
      <c r="H27" s="128">
        <v>17.23025272335293</v>
      </c>
      <c r="I27" s="129">
        <v>4.795902861538754</v>
      </c>
      <c r="J27" s="130">
        <v>100</v>
      </c>
    </row>
    <row r="28" spans="2:11">
      <c r="B28" s="81" t="s">
        <v>92</v>
      </c>
      <c r="C28" s="123">
        <v>5835</v>
      </c>
      <c r="D28" s="124">
        <v>28420</v>
      </c>
      <c r="E28" s="124">
        <v>58824</v>
      </c>
      <c r="F28" s="124">
        <v>14930</v>
      </c>
      <c r="G28" s="124">
        <v>63</v>
      </c>
      <c r="H28" s="124">
        <v>63997</v>
      </c>
      <c r="I28" s="125">
        <v>14444</v>
      </c>
      <c r="J28" s="126">
        <v>186513</v>
      </c>
      <c r="K28" s="141"/>
    </row>
    <row r="29" spans="2:11">
      <c r="B29" s="81" t="s">
        <v>93</v>
      </c>
      <c r="C29" s="123">
        <v>0</v>
      </c>
      <c r="D29" s="124">
        <v>195013</v>
      </c>
      <c r="E29" s="124">
        <v>3471</v>
      </c>
      <c r="F29" s="124">
        <v>8478</v>
      </c>
      <c r="G29" s="124">
        <v>0</v>
      </c>
      <c r="H29" s="124">
        <v>4281</v>
      </c>
      <c r="I29" s="97">
        <v>0</v>
      </c>
      <c r="J29" s="126">
        <v>211243</v>
      </c>
      <c r="K29" s="141"/>
    </row>
    <row r="30" spans="2:11">
      <c r="B30" s="81" t="s">
        <v>101</v>
      </c>
      <c r="C30" s="123">
        <v>2955</v>
      </c>
      <c r="D30" s="124">
        <v>3082</v>
      </c>
      <c r="E30" s="124">
        <v>116933</v>
      </c>
      <c r="F30" s="124">
        <v>52887</v>
      </c>
      <c r="G30" s="124">
        <v>549</v>
      </c>
      <c r="H30" s="124">
        <v>41825</v>
      </c>
      <c r="I30" s="125">
        <v>19050</v>
      </c>
      <c r="J30" s="126">
        <v>237281</v>
      </c>
      <c r="K30" s="141"/>
    </row>
    <row r="31" spans="2:11">
      <c r="B31" s="81" t="s">
        <v>102</v>
      </c>
      <c r="C31" s="123">
        <v>62</v>
      </c>
      <c r="D31" s="124">
        <v>1398</v>
      </c>
      <c r="E31" s="124">
        <v>44358</v>
      </c>
      <c r="F31" s="124">
        <v>1395</v>
      </c>
      <c r="G31" s="124">
        <v>1018</v>
      </c>
      <c r="H31" s="124">
        <v>31072</v>
      </c>
      <c r="I31" s="125">
        <v>6785</v>
      </c>
      <c r="J31" s="126">
        <v>86088</v>
      </c>
      <c r="K31" s="141"/>
    </row>
    <row r="32" spans="2:11" s="27" customFormat="1">
      <c r="B32" s="82" t="s">
        <v>103</v>
      </c>
      <c r="C32" s="131">
        <v>61</v>
      </c>
      <c r="D32" s="132">
        <v>16771</v>
      </c>
      <c r="E32" s="132">
        <v>5423</v>
      </c>
      <c r="F32" s="132">
        <v>563</v>
      </c>
      <c r="G32" s="132">
        <v>1762</v>
      </c>
      <c r="H32" s="132">
        <v>3697</v>
      </c>
      <c r="I32" s="133">
        <v>16</v>
      </c>
      <c r="J32" s="134">
        <v>28293</v>
      </c>
      <c r="K32" s="141"/>
    </row>
    <row r="33" spans="2:11">
      <c r="B33" s="81" t="s">
        <v>104</v>
      </c>
      <c r="C33" s="123">
        <v>13</v>
      </c>
      <c r="D33" s="124">
        <v>384</v>
      </c>
      <c r="E33" s="124">
        <v>707</v>
      </c>
      <c r="F33" s="124">
        <v>0</v>
      </c>
      <c r="G33" s="124">
        <v>0</v>
      </c>
      <c r="H33" s="124">
        <v>266</v>
      </c>
      <c r="I33" s="125">
        <v>103</v>
      </c>
      <c r="J33" s="126">
        <v>1473</v>
      </c>
      <c r="K33" s="141"/>
    </row>
    <row r="34" spans="2:11">
      <c r="B34" s="81" t="s">
        <v>105</v>
      </c>
      <c r="C34" s="123">
        <v>456</v>
      </c>
      <c r="D34" s="124">
        <v>70234</v>
      </c>
      <c r="E34" s="124">
        <v>20763</v>
      </c>
      <c r="F34" s="96">
        <v>0</v>
      </c>
      <c r="G34" s="96">
        <v>0</v>
      </c>
      <c r="H34" s="96">
        <v>0</v>
      </c>
      <c r="I34" s="97">
        <v>0</v>
      </c>
      <c r="J34" s="126">
        <v>91453</v>
      </c>
      <c r="K34" s="141"/>
    </row>
    <row r="35" spans="2:11">
      <c r="B35" s="110" t="s">
        <v>134</v>
      </c>
      <c r="C35" s="56"/>
      <c r="D35" s="56"/>
      <c r="E35" s="56"/>
      <c r="F35" s="56"/>
      <c r="G35" s="56"/>
      <c r="H35" s="56"/>
      <c r="I35" s="56"/>
      <c r="J35" s="135"/>
    </row>
    <row r="36" spans="2:11">
      <c r="B36" s="81" t="s">
        <v>92</v>
      </c>
      <c r="C36" s="40">
        <v>62.193562140268597</v>
      </c>
      <c r="D36" s="41">
        <v>9.0135806306334878</v>
      </c>
      <c r="E36" s="41">
        <v>23.484603499694582</v>
      </c>
      <c r="F36" s="41">
        <v>19.079140735818434</v>
      </c>
      <c r="G36" s="41">
        <v>1.8573113207547169</v>
      </c>
      <c r="H36" s="41">
        <v>44.093896843004586</v>
      </c>
      <c r="I36" s="42">
        <v>35.75424525966632</v>
      </c>
      <c r="J36" s="58">
        <v>22.142141452898105</v>
      </c>
    </row>
    <row r="37" spans="2:11">
      <c r="B37" s="81" t="s">
        <v>93</v>
      </c>
      <c r="C37" s="40">
        <v>0</v>
      </c>
      <c r="D37" s="41">
        <v>61.849591819905989</v>
      </c>
      <c r="E37" s="41">
        <v>1.3857449127471766</v>
      </c>
      <c r="F37" s="41">
        <v>10.834089427881359</v>
      </c>
      <c r="G37" s="41">
        <v>0</v>
      </c>
      <c r="H37" s="41">
        <v>2.9496065813226036</v>
      </c>
      <c r="I37" s="42">
        <v>0</v>
      </c>
      <c r="J37" s="58">
        <v>25.077996637953142</v>
      </c>
    </row>
    <row r="38" spans="2:11">
      <c r="B38" s="81" t="s">
        <v>101</v>
      </c>
      <c r="C38" s="40">
        <v>31.496482626305696</v>
      </c>
      <c r="D38" s="41">
        <v>0.97747556311092221</v>
      </c>
      <c r="E38" s="41">
        <v>46.68375392747496</v>
      </c>
      <c r="F38" s="41">
        <v>67.584629343283964</v>
      </c>
      <c r="G38" s="41">
        <v>16.185141509433961</v>
      </c>
      <c r="H38" s="41">
        <v>28.817401369730877</v>
      </c>
      <c r="I38" s="42">
        <v>47.155799792068912</v>
      </c>
      <c r="J38" s="58">
        <v>28.16913280085096</v>
      </c>
    </row>
    <row r="39" spans="2:11">
      <c r="B39" s="81" t="s">
        <v>102</v>
      </c>
      <c r="C39" s="40">
        <v>0.66083990620336808</v>
      </c>
      <c r="D39" s="41">
        <v>0.44338443777711528</v>
      </c>
      <c r="E39" s="41">
        <v>17.709269040518365</v>
      </c>
      <c r="F39" s="41">
        <v>1.7826792583031961</v>
      </c>
      <c r="G39" s="41">
        <v>30.011792452830189</v>
      </c>
      <c r="H39" s="41">
        <v>21.408590444955834</v>
      </c>
      <c r="I39" s="42">
        <v>16.795385910193573</v>
      </c>
      <c r="J39" s="58">
        <v>10.220052615083624</v>
      </c>
    </row>
    <row r="40" spans="2:11">
      <c r="B40" s="82" t="s">
        <v>103</v>
      </c>
      <c r="C40" s="136">
        <v>0.6501811980387977</v>
      </c>
      <c r="D40" s="137">
        <v>5.3190274720743922</v>
      </c>
      <c r="E40" s="137">
        <v>2.1650517608262572</v>
      </c>
      <c r="F40" s="137">
        <v>0.71946123471304613</v>
      </c>
      <c r="G40" s="137">
        <v>51.945754716981128</v>
      </c>
      <c r="H40" s="137">
        <v>2.5472309112706526</v>
      </c>
      <c r="I40" s="138">
        <v>3.9605921085202243E-2</v>
      </c>
      <c r="J40" s="139">
        <v>3.3588415184295251</v>
      </c>
    </row>
    <row r="41" spans="2:11">
      <c r="B41" s="81" t="s">
        <v>104</v>
      </c>
      <c r="C41" s="40">
        <v>0.13856320613941589</v>
      </c>
      <c r="D41" s="41">
        <v>0.12178800007611749</v>
      </c>
      <c r="E41" s="41">
        <v>0.28225919138929811</v>
      </c>
      <c r="F41" s="41">
        <v>0</v>
      </c>
      <c r="G41" s="41">
        <v>0</v>
      </c>
      <c r="H41" s="41">
        <v>0.18327384971544325</v>
      </c>
      <c r="I41" s="42">
        <v>0.25496311698598939</v>
      </c>
      <c r="J41" s="58">
        <v>0.17486917458900403</v>
      </c>
    </row>
    <row r="42" spans="2:11">
      <c r="B42" s="81" t="s">
        <v>105</v>
      </c>
      <c r="C42" s="40">
        <v>4.860370923044127</v>
      </c>
      <c r="D42" s="41">
        <v>22.275152076421971</v>
      </c>
      <c r="E42" s="41">
        <v>8.2893176673493585</v>
      </c>
      <c r="F42" s="41">
        <v>0</v>
      </c>
      <c r="G42" s="41">
        <v>0</v>
      </c>
      <c r="H42" s="41">
        <v>0</v>
      </c>
      <c r="I42" s="42">
        <v>0</v>
      </c>
      <c r="J42" s="58">
        <v>10.856965800195645</v>
      </c>
    </row>
    <row r="43" spans="2:11">
      <c r="B43" s="117" t="s">
        <v>118</v>
      </c>
      <c r="C43" s="63">
        <v>99.999999999999986</v>
      </c>
      <c r="D43" s="64">
        <v>100.00000000000001</v>
      </c>
      <c r="E43" s="64">
        <v>100</v>
      </c>
      <c r="F43" s="64">
        <v>100</v>
      </c>
      <c r="G43" s="64">
        <v>100</v>
      </c>
      <c r="H43" s="64">
        <v>100</v>
      </c>
      <c r="I43" s="65">
        <v>100</v>
      </c>
      <c r="J43" s="140">
        <v>100.00000000000003</v>
      </c>
    </row>
    <row r="44" spans="2:11">
      <c r="B44" s="17" t="s">
        <v>121</v>
      </c>
    </row>
  </sheetData>
  <mergeCells count="1">
    <mergeCell ref="B3:J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2:V37"/>
  <sheetViews>
    <sheetView workbookViewId="0">
      <selection activeCell="L27" sqref="L27"/>
    </sheetView>
  </sheetViews>
  <sheetFormatPr defaultRowHeight="12"/>
  <cols>
    <col min="1" max="1" width="4.42578125" style="17" customWidth="1"/>
    <col min="2" max="2" width="22.140625" style="17" customWidth="1"/>
    <col min="3" max="14" width="6.5703125" style="17" customWidth="1"/>
    <col min="15" max="15" width="4.85546875" style="17" customWidth="1"/>
    <col min="16" max="20" width="7.85546875" style="17" customWidth="1"/>
    <col min="21" max="21" width="5.7109375" style="17" customWidth="1"/>
    <col min="22" max="16384" width="9.140625" style="17"/>
  </cols>
  <sheetData>
    <row r="2" spans="2:21" ht="18" customHeight="1">
      <c r="B2" s="551" t="s">
        <v>465</v>
      </c>
      <c r="C2" s="564"/>
      <c r="D2" s="551"/>
      <c r="E2" s="551"/>
      <c r="F2" s="551"/>
      <c r="G2" s="551"/>
      <c r="H2" s="551"/>
      <c r="I2" s="565"/>
      <c r="J2" s="565"/>
      <c r="K2" s="565"/>
      <c r="L2" s="565"/>
      <c r="M2" s="565"/>
      <c r="N2" s="565"/>
    </row>
    <row r="3" spans="2:21" ht="12" customHeight="1">
      <c r="C3" s="28"/>
      <c r="D3" s="28"/>
      <c r="E3" s="28"/>
      <c r="F3" s="28"/>
      <c r="G3" s="28"/>
      <c r="H3" s="28"/>
      <c r="M3" s="566" t="s">
        <v>148</v>
      </c>
      <c r="N3" s="566"/>
    </row>
    <row r="4" spans="2:21" ht="12" customHeight="1">
      <c r="B4" s="567" t="s">
        <v>59</v>
      </c>
      <c r="C4" s="29">
        <v>2014</v>
      </c>
      <c r="D4" s="30">
        <v>2015</v>
      </c>
      <c r="E4" s="30">
        <v>2016</v>
      </c>
      <c r="F4" s="30">
        <v>2017</v>
      </c>
      <c r="G4" s="30">
        <v>2018</v>
      </c>
      <c r="H4" s="31">
        <v>2019</v>
      </c>
      <c r="I4" s="29">
        <v>2014</v>
      </c>
      <c r="J4" s="30">
        <v>2015</v>
      </c>
      <c r="K4" s="30">
        <v>2016</v>
      </c>
      <c r="L4" s="30">
        <v>2017</v>
      </c>
      <c r="M4" s="30">
        <v>2018</v>
      </c>
      <c r="N4" s="31">
        <v>2019</v>
      </c>
    </row>
    <row r="5" spans="2:21" ht="12" customHeight="1">
      <c r="B5" s="568"/>
      <c r="C5" s="569" t="s">
        <v>66</v>
      </c>
      <c r="D5" s="570"/>
      <c r="E5" s="570"/>
      <c r="F5" s="570"/>
      <c r="G5" s="570"/>
      <c r="H5" s="570"/>
      <c r="I5" s="571" t="s">
        <v>67</v>
      </c>
      <c r="J5" s="572"/>
      <c r="K5" s="572"/>
      <c r="L5" s="572"/>
      <c r="M5" s="572"/>
      <c r="N5" s="573"/>
    </row>
    <row r="6" spans="2:21" ht="12" customHeight="1">
      <c r="B6" s="32" t="s">
        <v>68</v>
      </c>
      <c r="C6" s="33"/>
      <c r="D6" s="33"/>
      <c r="E6" s="33"/>
      <c r="F6" s="33"/>
      <c r="G6" s="33"/>
      <c r="H6" s="33"/>
      <c r="I6" s="34"/>
      <c r="J6" s="34"/>
      <c r="K6" s="34"/>
      <c r="L6" s="34"/>
      <c r="M6" s="34"/>
      <c r="N6" s="35"/>
    </row>
    <row r="7" spans="2:21" ht="12" customHeight="1">
      <c r="B7" s="36" t="s">
        <v>69</v>
      </c>
      <c r="C7" s="37">
        <v>1845</v>
      </c>
      <c r="D7" s="38">
        <v>2756</v>
      </c>
      <c r="E7" s="38">
        <v>2766</v>
      </c>
      <c r="F7" s="38">
        <v>1930</v>
      </c>
      <c r="G7" s="38">
        <v>1626</v>
      </c>
      <c r="H7" s="39">
        <v>1842</v>
      </c>
      <c r="I7" s="40">
        <f t="shared" ref="I7:I13" si="0">C7/124815*100</f>
        <v>1.4781877178223772</v>
      </c>
      <c r="J7" s="41">
        <f t="shared" ref="J7:J13" si="1">D7/136061*100</f>
        <v>2.0255620640742023</v>
      </c>
      <c r="K7" s="41">
        <f t="shared" ref="K7:K13" si="2">E7/133997*100</f>
        <v>2.0642253184772792</v>
      </c>
      <c r="L7" s="41">
        <f t="shared" ref="L7:L13" si="3">F7/133512*100</f>
        <v>1.4455629456528252</v>
      </c>
      <c r="M7" s="41">
        <f t="shared" ref="M7:M13" si="4">G7/125306*100</f>
        <v>1.2976234178730468</v>
      </c>
      <c r="N7" s="42">
        <f t="shared" ref="N7:N13" si="5">H7/127283*100</f>
        <v>1.4471689070810712</v>
      </c>
      <c r="P7" s="43"/>
      <c r="Q7" s="43"/>
      <c r="R7" s="43"/>
      <c r="S7" s="43"/>
      <c r="T7" s="43"/>
      <c r="U7" s="43"/>
    </row>
    <row r="8" spans="2:21" ht="12" customHeight="1">
      <c r="B8" s="44" t="s">
        <v>70</v>
      </c>
      <c r="C8" s="45">
        <v>98928</v>
      </c>
      <c r="D8" s="46">
        <v>105221</v>
      </c>
      <c r="E8" s="46">
        <v>100570</v>
      </c>
      <c r="F8" s="46">
        <v>98952</v>
      </c>
      <c r="G8" s="46">
        <v>89320</v>
      </c>
      <c r="H8" s="47">
        <v>85914</v>
      </c>
      <c r="I8" s="40">
        <f t="shared" si="0"/>
        <v>79.259704362456446</v>
      </c>
      <c r="J8" s="41">
        <f t="shared" si="1"/>
        <v>77.333695915802465</v>
      </c>
      <c r="K8" s="41">
        <f t="shared" si="2"/>
        <v>75.053919117592187</v>
      </c>
      <c r="L8" s="41">
        <f t="shared" si="3"/>
        <v>74.114686320330762</v>
      </c>
      <c r="M8" s="41">
        <f t="shared" si="4"/>
        <v>71.281502880947443</v>
      </c>
      <c r="N8" s="42">
        <f t="shared" si="5"/>
        <v>67.498409056983249</v>
      </c>
      <c r="P8" s="43"/>
      <c r="Q8" s="43"/>
      <c r="R8" s="43"/>
      <c r="S8" s="43"/>
      <c r="T8" s="43"/>
      <c r="U8" s="43"/>
    </row>
    <row r="9" spans="2:21" ht="12" customHeight="1">
      <c r="B9" s="36" t="s">
        <v>71</v>
      </c>
      <c r="C9" s="37">
        <v>3323</v>
      </c>
      <c r="D9" s="38">
        <v>3335</v>
      </c>
      <c r="E9" s="38">
        <v>3708</v>
      </c>
      <c r="F9" s="38">
        <v>4141</v>
      </c>
      <c r="G9" s="38">
        <v>3916</v>
      </c>
      <c r="H9" s="39">
        <v>3769</v>
      </c>
      <c r="I9" s="40">
        <f t="shared" si="0"/>
        <v>2.6623402635901137</v>
      </c>
      <c r="J9" s="41">
        <f t="shared" si="1"/>
        <v>2.4511064890012566</v>
      </c>
      <c r="K9" s="41">
        <f t="shared" si="2"/>
        <v>2.7672261319283264</v>
      </c>
      <c r="L9" s="41">
        <f t="shared" si="3"/>
        <v>3.1015938642219427</v>
      </c>
      <c r="M9" s="41">
        <f t="shared" si="4"/>
        <v>3.1251496336967102</v>
      </c>
      <c r="N9" s="42">
        <f t="shared" si="5"/>
        <v>2.9611181383216927</v>
      </c>
      <c r="P9" s="43"/>
      <c r="Q9" s="43"/>
      <c r="R9" s="43"/>
      <c r="S9" s="43"/>
      <c r="T9" s="43"/>
      <c r="U9" s="43"/>
    </row>
    <row r="10" spans="2:21" ht="12" customHeight="1">
      <c r="B10" s="44" t="s">
        <v>72</v>
      </c>
      <c r="C10" s="45">
        <v>12823</v>
      </c>
      <c r="D10" s="46">
        <v>16030</v>
      </c>
      <c r="E10" s="46">
        <v>17187</v>
      </c>
      <c r="F10" s="46">
        <v>17629</v>
      </c>
      <c r="G10" s="46">
        <v>18699</v>
      </c>
      <c r="H10" s="47">
        <v>19786</v>
      </c>
      <c r="I10" s="40">
        <f t="shared" si="0"/>
        <v>10.273604935304251</v>
      </c>
      <c r="J10" s="41">
        <f t="shared" si="1"/>
        <v>11.781480365424333</v>
      </c>
      <c r="K10" s="41">
        <f t="shared" si="2"/>
        <v>12.826406561340924</v>
      </c>
      <c r="L10" s="41">
        <f t="shared" si="3"/>
        <v>13.204056564203967</v>
      </c>
      <c r="M10" s="41">
        <f t="shared" si="4"/>
        <v>14.922669305540037</v>
      </c>
      <c r="N10" s="42">
        <f t="shared" si="5"/>
        <v>15.544888162598305</v>
      </c>
      <c r="P10" s="43"/>
      <c r="Q10" s="43"/>
      <c r="R10" s="43"/>
      <c r="S10" s="43"/>
      <c r="T10" s="43"/>
      <c r="U10" s="43"/>
    </row>
    <row r="11" spans="2:21" ht="12" customHeight="1">
      <c r="B11" s="36" t="s">
        <v>73</v>
      </c>
      <c r="C11" s="37">
        <v>647</v>
      </c>
      <c r="D11" s="38">
        <v>956</v>
      </c>
      <c r="E11" s="38">
        <v>1346</v>
      </c>
      <c r="F11" s="38">
        <v>1749</v>
      </c>
      <c r="G11" s="38">
        <v>2791</v>
      </c>
      <c r="H11" s="39">
        <v>5949</v>
      </c>
      <c r="I11" s="40">
        <f t="shared" si="0"/>
        <v>0.51836718343147858</v>
      </c>
      <c r="J11" s="41">
        <f t="shared" si="1"/>
        <v>0.70262602803154461</v>
      </c>
      <c r="K11" s="41">
        <f t="shared" si="2"/>
        <v>1.0045001007485244</v>
      </c>
      <c r="L11" s="41">
        <f t="shared" si="3"/>
        <v>1.3099946072263167</v>
      </c>
      <c r="M11" s="41">
        <f t="shared" si="4"/>
        <v>2.2273474534339934</v>
      </c>
      <c r="N11" s="42">
        <f t="shared" si="5"/>
        <v>4.673837040296033</v>
      </c>
      <c r="P11" s="43"/>
      <c r="Q11" s="43"/>
      <c r="R11" s="43"/>
      <c r="S11" s="43"/>
      <c r="T11" s="43"/>
      <c r="U11" s="43"/>
    </row>
    <row r="12" spans="2:21" ht="12" customHeight="1">
      <c r="B12" s="44" t="s">
        <v>74</v>
      </c>
      <c r="C12" s="45">
        <v>3800</v>
      </c>
      <c r="D12" s="46">
        <v>4426</v>
      </c>
      <c r="E12" s="46">
        <v>5026</v>
      </c>
      <c r="F12" s="46">
        <v>5590</v>
      </c>
      <c r="G12" s="46">
        <v>5970</v>
      </c>
      <c r="H12" s="47">
        <v>6611</v>
      </c>
      <c r="I12" s="40">
        <f t="shared" si="0"/>
        <v>3.044505868685655</v>
      </c>
      <c r="J12" s="41">
        <f t="shared" si="1"/>
        <v>3.2529527197360006</v>
      </c>
      <c r="K12" s="41">
        <f t="shared" si="2"/>
        <v>3.750830242468115</v>
      </c>
      <c r="L12" s="41">
        <f t="shared" si="3"/>
        <v>4.1868895679789082</v>
      </c>
      <c r="M12" s="41">
        <f t="shared" si="4"/>
        <v>4.7643369032608174</v>
      </c>
      <c r="N12" s="42">
        <f t="shared" si="5"/>
        <v>5.193937917868058</v>
      </c>
      <c r="P12" s="43"/>
      <c r="Q12" s="43"/>
      <c r="R12" s="43"/>
      <c r="S12" s="43"/>
      <c r="T12" s="43"/>
      <c r="U12" s="43"/>
    </row>
    <row r="13" spans="2:21" ht="12" customHeight="1">
      <c r="B13" s="36" t="s">
        <v>75</v>
      </c>
      <c r="C13" s="37">
        <v>1084</v>
      </c>
      <c r="D13" s="38">
        <v>842</v>
      </c>
      <c r="E13" s="38">
        <v>932</v>
      </c>
      <c r="F13" s="38">
        <v>792</v>
      </c>
      <c r="G13" s="38">
        <v>799</v>
      </c>
      <c r="H13" s="39">
        <v>788</v>
      </c>
      <c r="I13" s="40">
        <f t="shared" si="0"/>
        <v>0.86848535833032892</v>
      </c>
      <c r="J13" s="41">
        <f t="shared" si="1"/>
        <v>0.61884007908217642</v>
      </c>
      <c r="K13" s="41">
        <f t="shared" si="2"/>
        <v>0.69553795980507027</v>
      </c>
      <c r="L13" s="41">
        <f t="shared" si="3"/>
        <v>0.59320510515908687</v>
      </c>
      <c r="M13" s="41">
        <f t="shared" si="4"/>
        <v>0.63763905958214295</v>
      </c>
      <c r="N13" s="42">
        <f t="shared" si="5"/>
        <v>0.61909288750265157</v>
      </c>
      <c r="P13" s="43"/>
      <c r="Q13" s="43"/>
      <c r="R13" s="43"/>
      <c r="S13" s="43"/>
      <c r="T13" s="43"/>
      <c r="U13" s="43"/>
    </row>
    <row r="14" spans="2:21" ht="12" customHeight="1">
      <c r="B14" s="44" t="s">
        <v>76</v>
      </c>
      <c r="C14" s="45">
        <v>2365</v>
      </c>
      <c r="D14" s="46">
        <v>2495</v>
      </c>
      <c r="E14" s="46">
        <v>2462</v>
      </c>
      <c r="F14" s="46">
        <v>2729</v>
      </c>
      <c r="G14" s="46">
        <v>2185</v>
      </c>
      <c r="H14" s="47">
        <v>2624</v>
      </c>
      <c r="I14" s="40">
        <f>C14/124815*100</f>
        <v>1.8948043103793615</v>
      </c>
      <c r="J14" s="41">
        <f>D14/136061*100</f>
        <v>1.8337363388480168</v>
      </c>
      <c r="K14" s="41">
        <f>E14/133997*100</f>
        <v>1.8373545676395739</v>
      </c>
      <c r="L14" s="41">
        <f>F14/133512*100</f>
        <v>2.0440110252261969</v>
      </c>
      <c r="M14" s="41">
        <f>G14/125306*100</f>
        <v>1.7437313456658099</v>
      </c>
      <c r="N14" s="42">
        <f>H14/127283*100</f>
        <v>2.061547889348931</v>
      </c>
      <c r="P14" s="43"/>
      <c r="Q14" s="43"/>
      <c r="R14" s="43"/>
      <c r="S14" s="43"/>
      <c r="T14" s="43"/>
      <c r="U14" s="43"/>
    </row>
    <row r="15" spans="2:21" ht="12" customHeight="1">
      <c r="B15" s="48" t="s">
        <v>77</v>
      </c>
      <c r="C15" s="49">
        <f>SUM(C7:C14)</f>
        <v>124815</v>
      </c>
      <c r="D15" s="49">
        <f t="shared" ref="D15:H15" si="6">SUM(D7:D14)</f>
        <v>136061</v>
      </c>
      <c r="E15" s="49">
        <f t="shared" si="6"/>
        <v>133997</v>
      </c>
      <c r="F15" s="49">
        <f t="shared" si="6"/>
        <v>133512</v>
      </c>
      <c r="G15" s="49">
        <f t="shared" si="6"/>
        <v>125306</v>
      </c>
      <c r="H15" s="50">
        <f t="shared" si="6"/>
        <v>127283</v>
      </c>
      <c r="I15" s="51">
        <f>C15/124815*100</f>
        <v>100</v>
      </c>
      <c r="J15" s="52">
        <f>D15/136061*100</f>
        <v>100</v>
      </c>
      <c r="K15" s="52">
        <f>E15/133997*100</f>
        <v>100</v>
      </c>
      <c r="L15" s="52">
        <f>F15/133512*100</f>
        <v>100</v>
      </c>
      <c r="M15" s="52">
        <f>G15/125306*100</f>
        <v>100</v>
      </c>
      <c r="N15" s="53">
        <f>H15/127283*100</f>
        <v>100</v>
      </c>
      <c r="P15" s="43"/>
      <c r="Q15" s="43"/>
      <c r="R15" s="43"/>
      <c r="S15" s="43"/>
      <c r="T15" s="43"/>
      <c r="U15" s="43"/>
    </row>
    <row r="16" spans="2:21" ht="12" customHeight="1">
      <c r="B16" s="54" t="s">
        <v>78</v>
      </c>
      <c r="C16" s="55"/>
      <c r="D16" s="55"/>
      <c r="E16" s="55"/>
      <c r="F16" s="55"/>
      <c r="G16" s="55"/>
      <c r="H16" s="55"/>
      <c r="I16" s="56"/>
      <c r="J16" s="56"/>
      <c r="K16" s="56"/>
      <c r="L16" s="56"/>
      <c r="M16" s="56"/>
      <c r="N16" s="57"/>
    </row>
    <row r="17" spans="2:22" ht="12" customHeight="1">
      <c r="B17" s="36" t="s">
        <v>69</v>
      </c>
      <c r="C17" s="37">
        <v>2249</v>
      </c>
      <c r="D17" s="38">
        <v>3123</v>
      </c>
      <c r="E17" s="38">
        <v>3482</v>
      </c>
      <c r="F17" s="38">
        <v>2766</v>
      </c>
      <c r="G17" s="38">
        <v>2907</v>
      </c>
      <c r="H17" s="39">
        <v>3073</v>
      </c>
      <c r="I17" s="40">
        <f t="shared" ref="I17:I23" si="7">C17/119746*100</f>
        <v>1.8781420673759457</v>
      </c>
      <c r="J17" s="41">
        <f t="shared" ref="J17:J23" si="8">D17/126423*100</f>
        <v>2.4702783512493771</v>
      </c>
      <c r="K17" s="41">
        <f t="shared" ref="K17:K23" si="9">E17/125817*100</f>
        <v>2.7675115445448548</v>
      </c>
      <c r="L17" s="41">
        <f t="shared" ref="L17:L23" si="10">F17/124190*100</f>
        <v>2.2272324663821563</v>
      </c>
      <c r="M17" s="41">
        <f t="shared" ref="M17:M23" si="11">G17/116779*100</f>
        <v>2.4893174286472739</v>
      </c>
      <c r="N17" s="42">
        <f t="shared" ref="N17:N23" si="12">H17/117924*100</f>
        <v>2.6059156745022216</v>
      </c>
      <c r="P17" s="43"/>
      <c r="Q17" s="43"/>
      <c r="R17" s="43"/>
      <c r="S17" s="43"/>
      <c r="T17" s="43"/>
      <c r="U17" s="203"/>
      <c r="V17" s="20"/>
    </row>
    <row r="18" spans="2:22" ht="12" customHeight="1">
      <c r="B18" s="44" t="s">
        <v>70</v>
      </c>
      <c r="C18" s="45">
        <v>98388</v>
      </c>
      <c r="D18" s="46">
        <v>103914</v>
      </c>
      <c r="E18" s="46">
        <v>101026</v>
      </c>
      <c r="F18" s="46">
        <v>99547</v>
      </c>
      <c r="G18" s="46">
        <v>90120</v>
      </c>
      <c r="H18" s="47">
        <v>86606</v>
      </c>
      <c r="I18" s="40">
        <f t="shared" si="7"/>
        <v>82.163913617156311</v>
      </c>
      <c r="J18" s="41">
        <f t="shared" si="8"/>
        <v>82.19548658076458</v>
      </c>
      <c r="K18" s="41">
        <f t="shared" si="9"/>
        <v>80.295985439169598</v>
      </c>
      <c r="L18" s="41">
        <f t="shared" si="10"/>
        <v>80.157017473226517</v>
      </c>
      <c r="M18" s="41">
        <f t="shared" si="11"/>
        <v>77.171409243100214</v>
      </c>
      <c r="N18" s="42">
        <f t="shared" si="12"/>
        <v>73.442217021132251</v>
      </c>
      <c r="P18" s="43"/>
      <c r="Q18" s="43"/>
      <c r="R18" s="43"/>
      <c r="S18" s="43"/>
      <c r="T18" s="43"/>
      <c r="U18" s="203"/>
      <c r="V18" s="20"/>
    </row>
    <row r="19" spans="2:22" ht="12" customHeight="1">
      <c r="B19" s="36" t="s">
        <v>71</v>
      </c>
      <c r="C19" s="37">
        <v>3323</v>
      </c>
      <c r="D19" s="38">
        <v>3335</v>
      </c>
      <c r="E19" s="38">
        <v>3708</v>
      </c>
      <c r="F19" s="38">
        <v>4141</v>
      </c>
      <c r="G19" s="38">
        <v>3916</v>
      </c>
      <c r="H19" s="39">
        <v>3769</v>
      </c>
      <c r="I19" s="40">
        <f t="shared" si="7"/>
        <v>2.7750405023967395</v>
      </c>
      <c r="J19" s="41">
        <f t="shared" si="8"/>
        <v>2.637969356841714</v>
      </c>
      <c r="K19" s="41">
        <f t="shared" si="9"/>
        <v>2.9471375092396097</v>
      </c>
      <c r="L19" s="41">
        <f t="shared" si="10"/>
        <v>3.3344069570818902</v>
      </c>
      <c r="M19" s="41">
        <f t="shared" si="11"/>
        <v>3.3533426386593477</v>
      </c>
      <c r="N19" s="42">
        <f t="shared" si="12"/>
        <v>3.1961263186459075</v>
      </c>
      <c r="P19" s="43"/>
      <c r="Q19" s="43"/>
      <c r="R19" s="43"/>
      <c r="S19" s="43"/>
      <c r="T19" s="43"/>
      <c r="U19" s="203"/>
      <c r="V19" s="20"/>
    </row>
    <row r="20" spans="2:22" ht="12" customHeight="1">
      <c r="B20" s="44" t="s">
        <v>72</v>
      </c>
      <c r="C20" s="45">
        <v>7890</v>
      </c>
      <c r="D20" s="46">
        <v>7332</v>
      </c>
      <c r="E20" s="46">
        <v>7835</v>
      </c>
      <c r="F20" s="46">
        <v>6876</v>
      </c>
      <c r="G20" s="46">
        <v>8091</v>
      </c>
      <c r="H20" s="47">
        <v>8504</v>
      </c>
      <c r="I20" s="40">
        <f t="shared" si="7"/>
        <v>6.5889466036443798</v>
      </c>
      <c r="J20" s="41">
        <f t="shared" si="8"/>
        <v>5.7995776085047819</v>
      </c>
      <c r="K20" s="41">
        <f t="shared" si="9"/>
        <v>6.2272983778026809</v>
      </c>
      <c r="L20" s="41">
        <f t="shared" si="10"/>
        <v>5.5366776713100894</v>
      </c>
      <c r="M20" s="41">
        <f t="shared" si="11"/>
        <v>6.9284717286498427</v>
      </c>
      <c r="N20" s="42">
        <f t="shared" si="12"/>
        <v>7.2114243071808959</v>
      </c>
      <c r="P20" s="43"/>
      <c r="Q20" s="43"/>
      <c r="R20" s="43"/>
      <c r="S20" s="43"/>
      <c r="T20" s="43"/>
      <c r="U20" s="203"/>
      <c r="V20" s="20"/>
    </row>
    <row r="21" spans="2:22" ht="12" customHeight="1">
      <c r="B21" s="36" t="s">
        <v>73</v>
      </c>
      <c r="C21" s="37">
        <v>647</v>
      </c>
      <c r="D21" s="38">
        <v>956</v>
      </c>
      <c r="E21" s="38">
        <v>1346</v>
      </c>
      <c r="F21" s="38">
        <v>1749</v>
      </c>
      <c r="G21" s="38">
        <v>2791</v>
      </c>
      <c r="H21" s="39">
        <v>5949</v>
      </c>
      <c r="I21" s="40">
        <f t="shared" si="7"/>
        <v>0.54031032351811337</v>
      </c>
      <c r="J21" s="41">
        <f t="shared" si="8"/>
        <v>0.75619151578431143</v>
      </c>
      <c r="K21" s="41">
        <f t="shared" si="9"/>
        <v>1.0698077366333643</v>
      </c>
      <c r="L21" s="41">
        <f t="shared" si="10"/>
        <v>1.408325952170062</v>
      </c>
      <c r="M21" s="41">
        <f t="shared" si="11"/>
        <v>2.3899845006379574</v>
      </c>
      <c r="N21" s="42">
        <f t="shared" si="12"/>
        <v>5.0447746005902108</v>
      </c>
      <c r="P21" s="43"/>
      <c r="Q21" s="43"/>
      <c r="R21" s="43"/>
      <c r="S21" s="43"/>
      <c r="T21" s="43"/>
      <c r="U21" s="203"/>
      <c r="V21" s="20"/>
    </row>
    <row r="22" spans="2:22" ht="12" customHeight="1">
      <c r="B22" s="44" t="s">
        <v>74</v>
      </c>
      <c r="C22" s="45">
        <v>3800</v>
      </c>
      <c r="D22" s="46">
        <v>4426</v>
      </c>
      <c r="E22" s="46">
        <v>5026</v>
      </c>
      <c r="F22" s="46">
        <v>5590</v>
      </c>
      <c r="G22" s="46">
        <v>5970</v>
      </c>
      <c r="H22" s="47">
        <v>6611</v>
      </c>
      <c r="I22" s="40">
        <f t="shared" si="7"/>
        <v>3.173383662084746</v>
      </c>
      <c r="J22" s="41">
        <f t="shared" si="8"/>
        <v>3.50094523939473</v>
      </c>
      <c r="K22" s="41">
        <f t="shared" si="9"/>
        <v>3.994690701574509</v>
      </c>
      <c r="L22" s="41">
        <f t="shared" si="10"/>
        <v>4.501167565826556</v>
      </c>
      <c r="M22" s="41">
        <f t="shared" si="11"/>
        <v>5.1122205191001813</v>
      </c>
      <c r="N22" s="42">
        <f t="shared" si="12"/>
        <v>5.6061531155659576</v>
      </c>
      <c r="P22" s="43"/>
      <c r="Q22" s="43"/>
      <c r="R22" s="43"/>
      <c r="S22" s="43"/>
      <c r="T22" s="43"/>
      <c r="U22" s="203"/>
      <c r="V22" s="20"/>
    </row>
    <row r="23" spans="2:22" ht="12" customHeight="1">
      <c r="B23" s="36" t="s">
        <v>75</v>
      </c>
      <c r="C23" s="37">
        <v>1084</v>
      </c>
      <c r="D23" s="38">
        <v>842</v>
      </c>
      <c r="E23" s="38">
        <v>932</v>
      </c>
      <c r="F23" s="38">
        <v>792</v>
      </c>
      <c r="G23" s="38">
        <v>799</v>
      </c>
      <c r="H23" s="39">
        <v>788</v>
      </c>
      <c r="I23" s="40">
        <f t="shared" si="7"/>
        <v>0.90524944465785917</v>
      </c>
      <c r="J23" s="41">
        <f t="shared" si="8"/>
        <v>0.66601805051296048</v>
      </c>
      <c r="K23" s="41">
        <f t="shared" si="9"/>
        <v>0.74075840307748553</v>
      </c>
      <c r="L23" s="41">
        <f t="shared" si="10"/>
        <v>0.63773250664304693</v>
      </c>
      <c r="M23" s="41">
        <f t="shared" si="11"/>
        <v>0.68419835758141445</v>
      </c>
      <c r="N23" s="42">
        <f t="shared" si="12"/>
        <v>0.66822699365693161</v>
      </c>
      <c r="P23" s="43"/>
      <c r="Q23" s="43"/>
      <c r="R23" s="43"/>
      <c r="S23" s="43"/>
      <c r="T23" s="43"/>
      <c r="U23" s="203"/>
      <c r="V23" s="20"/>
    </row>
    <row r="24" spans="2:22" ht="12" customHeight="1">
      <c r="B24" s="44" t="s">
        <v>76</v>
      </c>
      <c r="C24" s="45">
        <v>2365</v>
      </c>
      <c r="D24" s="46">
        <v>2495</v>
      </c>
      <c r="E24" s="46">
        <v>2462</v>
      </c>
      <c r="F24" s="46">
        <v>2729</v>
      </c>
      <c r="G24" s="46">
        <v>2185</v>
      </c>
      <c r="H24" s="47">
        <v>2624</v>
      </c>
      <c r="I24" s="40">
        <f>C24/119746*100</f>
        <v>1.975013779165901</v>
      </c>
      <c r="J24" s="41">
        <f>D24/126423*100</f>
        <v>1.973533296947549</v>
      </c>
      <c r="K24" s="41">
        <f>E24/125817*100</f>
        <v>1.956810287957907</v>
      </c>
      <c r="L24" s="41">
        <f>F24/124190*100</f>
        <v>2.1974394073596906</v>
      </c>
      <c r="M24" s="41">
        <f>G24/116779*100</f>
        <v>1.8710555836237681</v>
      </c>
      <c r="N24" s="42">
        <f>H24/117924*100</f>
        <v>2.2251619687256201</v>
      </c>
      <c r="P24" s="43"/>
      <c r="Q24" s="43"/>
      <c r="R24" s="43"/>
      <c r="S24" s="43"/>
      <c r="T24" s="43"/>
      <c r="U24" s="203"/>
      <c r="V24" s="20"/>
    </row>
    <row r="25" spans="2:22" ht="12" customHeight="1">
      <c r="B25" s="59" t="s">
        <v>79</v>
      </c>
      <c r="C25" s="60">
        <f>SUM(C17:C24)</f>
        <v>119746</v>
      </c>
      <c r="D25" s="61">
        <f t="shared" ref="D25:H25" si="13">SUM(D17:D24)</f>
        <v>126423</v>
      </c>
      <c r="E25" s="61">
        <f t="shared" si="13"/>
        <v>125817</v>
      </c>
      <c r="F25" s="61">
        <f t="shared" si="13"/>
        <v>124190</v>
      </c>
      <c r="G25" s="61">
        <f t="shared" si="13"/>
        <v>116779</v>
      </c>
      <c r="H25" s="62">
        <f t="shared" si="13"/>
        <v>117924</v>
      </c>
      <c r="I25" s="63">
        <f>C25/119746*100</f>
        <v>100</v>
      </c>
      <c r="J25" s="64">
        <f>D25/126423*100</f>
        <v>100</v>
      </c>
      <c r="K25" s="64">
        <f>E25/125817*100</f>
        <v>100</v>
      </c>
      <c r="L25" s="64">
        <f>F25/124190*100</f>
        <v>100</v>
      </c>
      <c r="M25" s="64">
        <f>G25/116779*100</f>
        <v>100</v>
      </c>
      <c r="N25" s="65">
        <f>H25/117924*100</f>
        <v>100</v>
      </c>
      <c r="P25" s="43"/>
      <c r="Q25" s="43"/>
      <c r="R25" s="43"/>
      <c r="S25" s="43"/>
      <c r="T25" s="43"/>
      <c r="U25" s="43"/>
    </row>
    <row r="26" spans="2:22">
      <c r="B26" s="17" t="s">
        <v>80</v>
      </c>
    </row>
    <row r="30" spans="2:22">
      <c r="B30" s="17" t="s">
        <v>81</v>
      </c>
    </row>
    <row r="31" spans="2:22">
      <c r="B31" s="17" t="s">
        <v>82</v>
      </c>
    </row>
    <row r="32" spans="2:22">
      <c r="B32" s="17" t="s">
        <v>83</v>
      </c>
    </row>
    <row r="33" spans="2:2">
      <c r="B33" s="17" t="s">
        <v>84</v>
      </c>
    </row>
    <row r="34" spans="2:2">
      <c r="B34" s="17" t="s">
        <v>85</v>
      </c>
    </row>
    <row r="35" spans="2:2">
      <c r="B35" s="17" t="s">
        <v>86</v>
      </c>
    </row>
    <row r="36" spans="2:2">
      <c r="B36" s="17" t="s">
        <v>87</v>
      </c>
    </row>
    <row r="37" spans="2:2">
      <c r="B37" s="66" t="s">
        <v>88</v>
      </c>
    </row>
  </sheetData>
  <mergeCells count="5">
    <mergeCell ref="B2:N2"/>
    <mergeCell ref="M3:N3"/>
    <mergeCell ref="B4:B5"/>
    <mergeCell ref="C5:H5"/>
    <mergeCell ref="I5:N5"/>
  </mergeCells>
  <hyperlinks>
    <hyperlink ref="B37" r:id="rId1"/>
  </hyperlinks>
  <pageMargins left="0.7" right="0.7" top="0.75" bottom="0.75" header="0.3" footer="0.3"/>
  <pageSetup paperSize="9" orientation="portrait" horizontalDpi="200" verticalDpi="200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2:M24"/>
  <sheetViews>
    <sheetView workbookViewId="0">
      <selection activeCell="J25" sqref="J25"/>
    </sheetView>
  </sheetViews>
  <sheetFormatPr defaultRowHeight="12"/>
  <cols>
    <col min="1" max="1" width="4.5703125" style="17" customWidth="1"/>
    <col min="2" max="2" width="23.140625" style="17" customWidth="1"/>
    <col min="3" max="8" width="6.5703125" style="17" customWidth="1"/>
    <col min="9" max="12" width="8" style="17" customWidth="1"/>
    <col min="13" max="13" width="10.140625" style="17" customWidth="1"/>
    <col min="14" max="16384" width="9.140625" style="17"/>
  </cols>
  <sheetData>
    <row r="2" spans="2:13" ht="15">
      <c r="B2" s="561" t="s">
        <v>156</v>
      </c>
      <c r="C2" s="562"/>
      <c r="D2" s="562"/>
      <c r="E2" s="562"/>
      <c r="F2" s="562"/>
      <c r="G2" s="562"/>
      <c r="H2" s="562"/>
      <c r="I2" s="574"/>
      <c r="J2" s="574"/>
      <c r="K2" s="574"/>
      <c r="L2" s="574"/>
      <c r="M2" s="574"/>
    </row>
    <row r="3" spans="2:13">
      <c r="M3" s="151" t="s">
        <v>155</v>
      </c>
    </row>
    <row r="4" spans="2:13" ht="30" customHeight="1">
      <c r="B4" s="85" t="s">
        <v>59</v>
      </c>
      <c r="C4" s="152">
        <v>2014</v>
      </c>
      <c r="D4" s="153">
        <v>2015</v>
      </c>
      <c r="E4" s="153">
        <v>2016</v>
      </c>
      <c r="F4" s="153">
        <v>2017</v>
      </c>
      <c r="G4" s="153">
        <v>2018</v>
      </c>
      <c r="H4" s="154">
        <v>2019</v>
      </c>
      <c r="I4" s="155" t="s">
        <v>123</v>
      </c>
      <c r="J4" s="156" t="s">
        <v>124</v>
      </c>
      <c r="K4" s="157" t="s">
        <v>125</v>
      </c>
      <c r="L4" s="246" t="s">
        <v>157</v>
      </c>
      <c r="M4" s="157" t="s">
        <v>126</v>
      </c>
    </row>
    <row r="5" spans="2:13" ht="13.5" customHeight="1">
      <c r="B5" s="187" t="s">
        <v>131</v>
      </c>
      <c r="C5" s="158">
        <v>0</v>
      </c>
      <c r="D5" s="159">
        <v>19</v>
      </c>
      <c r="E5" s="159">
        <v>18</v>
      </c>
      <c r="F5" s="159">
        <v>12</v>
      </c>
      <c r="G5" s="160">
        <v>37</v>
      </c>
      <c r="H5" s="161">
        <v>61</v>
      </c>
      <c r="I5" s="162">
        <f>AVERAGE(C5:H5)</f>
        <v>24.5</v>
      </c>
      <c r="J5" s="163">
        <f>AVERAGE(C5:E5)</f>
        <v>12.333333333333334</v>
      </c>
      <c r="K5" s="247">
        <f>AVERAGE(F5:H5)</f>
        <v>36.666666666666664</v>
      </c>
      <c r="L5" s="251">
        <f>H5/G5*100</f>
        <v>164.86486486486487</v>
      </c>
      <c r="M5" s="164">
        <f>K5/J5*100</f>
        <v>297.29729729729729</v>
      </c>
    </row>
    <row r="6" spans="2:13">
      <c r="B6" s="165" t="s">
        <v>132</v>
      </c>
      <c r="C6" s="95">
        <v>14151</v>
      </c>
      <c r="D6" s="124">
        <v>14815</v>
      </c>
      <c r="E6" s="124">
        <v>15562</v>
      </c>
      <c r="F6" s="124">
        <v>14939</v>
      </c>
      <c r="G6" s="96">
        <v>16587</v>
      </c>
      <c r="H6" s="125">
        <v>16771</v>
      </c>
      <c r="I6" s="166">
        <f t="shared" ref="I6:I23" si="0">AVERAGE(C6:H6)</f>
        <v>15470.833333333334</v>
      </c>
      <c r="J6" s="167">
        <f t="shared" ref="J6:J13" si="1">AVERAGE(C6:E6)</f>
        <v>14842.666666666666</v>
      </c>
      <c r="K6" s="248">
        <f t="shared" ref="K6:K23" si="2">AVERAGE(F6:H6)</f>
        <v>16099</v>
      </c>
      <c r="L6" s="252">
        <f t="shared" ref="L6:L23" si="3">H6/G6*100</f>
        <v>101.10930246578647</v>
      </c>
      <c r="M6" s="168">
        <f t="shared" ref="M6:M23" si="4">K6/J6*100</f>
        <v>108.46433704635285</v>
      </c>
    </row>
    <row r="7" spans="2:13">
      <c r="B7" s="165" t="s">
        <v>109</v>
      </c>
      <c r="C7" s="95">
        <v>6131</v>
      </c>
      <c r="D7" s="124">
        <v>4615</v>
      </c>
      <c r="E7" s="124">
        <v>6188</v>
      </c>
      <c r="F7" s="124">
        <v>5129</v>
      </c>
      <c r="G7" s="96">
        <v>4537</v>
      </c>
      <c r="H7" s="125">
        <v>5423</v>
      </c>
      <c r="I7" s="166">
        <f t="shared" si="0"/>
        <v>5337.166666666667</v>
      </c>
      <c r="J7" s="167">
        <f t="shared" si="1"/>
        <v>5644.666666666667</v>
      </c>
      <c r="K7" s="248">
        <f t="shared" si="2"/>
        <v>5029.666666666667</v>
      </c>
      <c r="L7" s="252">
        <f t="shared" si="3"/>
        <v>119.52832268018514</v>
      </c>
      <c r="M7" s="168">
        <f t="shared" si="4"/>
        <v>89.104759655131687</v>
      </c>
    </row>
    <row r="8" spans="2:13">
      <c r="B8" s="165" t="s">
        <v>133</v>
      </c>
      <c r="C8" s="95">
        <v>384</v>
      </c>
      <c r="D8" s="124">
        <v>444</v>
      </c>
      <c r="E8" s="124">
        <v>685</v>
      </c>
      <c r="F8" s="124">
        <v>614</v>
      </c>
      <c r="G8" s="96">
        <v>580</v>
      </c>
      <c r="H8" s="125">
        <v>563</v>
      </c>
      <c r="I8" s="166">
        <f t="shared" si="0"/>
        <v>545</v>
      </c>
      <c r="J8" s="167">
        <f t="shared" si="1"/>
        <v>504.33333333333331</v>
      </c>
      <c r="K8" s="248">
        <f t="shared" si="2"/>
        <v>585.66666666666663</v>
      </c>
      <c r="L8" s="252">
        <f t="shared" si="3"/>
        <v>97.068965517241381</v>
      </c>
      <c r="M8" s="168">
        <f t="shared" si="4"/>
        <v>116.12690019828156</v>
      </c>
    </row>
    <row r="9" spans="2:13">
      <c r="B9" s="165" t="s">
        <v>111</v>
      </c>
      <c r="C9" s="95">
        <v>1456</v>
      </c>
      <c r="D9" s="124">
        <v>1367</v>
      </c>
      <c r="E9" s="124">
        <v>1372</v>
      </c>
      <c r="F9" s="124">
        <v>1546</v>
      </c>
      <c r="G9" s="96">
        <v>1782</v>
      </c>
      <c r="H9" s="125">
        <v>1762</v>
      </c>
      <c r="I9" s="166">
        <f t="shared" si="0"/>
        <v>1547.5</v>
      </c>
      <c r="J9" s="167">
        <f t="shared" si="1"/>
        <v>1398.3333333333333</v>
      </c>
      <c r="K9" s="248">
        <f t="shared" si="2"/>
        <v>1696.6666666666667</v>
      </c>
      <c r="L9" s="252">
        <f t="shared" si="3"/>
        <v>98.877665544332217</v>
      </c>
      <c r="M9" s="168">
        <f t="shared" si="4"/>
        <v>121.33492252681765</v>
      </c>
    </row>
    <row r="10" spans="2:13">
      <c r="B10" s="165" t="s">
        <v>112</v>
      </c>
      <c r="C10" s="95">
        <v>2934</v>
      </c>
      <c r="D10" s="124">
        <v>3118</v>
      </c>
      <c r="E10" s="169">
        <v>3240</v>
      </c>
      <c r="F10" s="124">
        <v>3254</v>
      </c>
      <c r="G10" s="96">
        <v>3578</v>
      </c>
      <c r="H10" s="125">
        <v>3697</v>
      </c>
      <c r="I10" s="166">
        <f t="shared" si="0"/>
        <v>3303.5</v>
      </c>
      <c r="J10" s="167">
        <f t="shared" si="1"/>
        <v>3097.3333333333335</v>
      </c>
      <c r="K10" s="248">
        <f t="shared" si="2"/>
        <v>3509.6666666666665</v>
      </c>
      <c r="L10" s="252">
        <f t="shared" si="3"/>
        <v>103.32588038010061</v>
      </c>
      <c r="M10" s="168">
        <f t="shared" si="4"/>
        <v>113.3125269048644</v>
      </c>
    </row>
    <row r="11" spans="2:13">
      <c r="B11" s="165" t="s">
        <v>113</v>
      </c>
      <c r="C11" s="95">
        <v>15</v>
      </c>
      <c r="D11" s="124">
        <v>19</v>
      </c>
      <c r="E11" s="169">
        <v>15</v>
      </c>
      <c r="F11" s="124">
        <v>17</v>
      </c>
      <c r="G11" s="96">
        <v>15</v>
      </c>
      <c r="H11" s="125">
        <v>16</v>
      </c>
      <c r="I11" s="166">
        <f t="shared" si="0"/>
        <v>16.166666666666668</v>
      </c>
      <c r="J11" s="167">
        <f t="shared" si="1"/>
        <v>16.333333333333332</v>
      </c>
      <c r="K11" s="248">
        <f t="shared" si="2"/>
        <v>16</v>
      </c>
      <c r="L11" s="252">
        <f t="shared" si="3"/>
        <v>106.66666666666667</v>
      </c>
      <c r="M11" s="168">
        <f t="shared" si="4"/>
        <v>97.959183673469397</v>
      </c>
    </row>
    <row r="12" spans="2:13">
      <c r="B12" s="176" t="s">
        <v>128</v>
      </c>
      <c r="C12" s="177">
        <v>25071</v>
      </c>
      <c r="D12" s="178">
        <v>24397</v>
      </c>
      <c r="E12" s="179">
        <v>27080</v>
      </c>
      <c r="F12" s="178">
        <v>25511</v>
      </c>
      <c r="G12" s="180">
        <v>27116</v>
      </c>
      <c r="H12" s="181">
        <v>28293</v>
      </c>
      <c r="I12" s="182">
        <f t="shared" si="0"/>
        <v>26244.666666666668</v>
      </c>
      <c r="J12" s="183">
        <f t="shared" si="1"/>
        <v>25516</v>
      </c>
      <c r="K12" s="254">
        <f t="shared" si="2"/>
        <v>26973.333333333332</v>
      </c>
      <c r="L12" s="258">
        <f t="shared" si="3"/>
        <v>104.34061070954419</v>
      </c>
      <c r="M12" s="184">
        <f t="shared" si="4"/>
        <v>105.71144902544809</v>
      </c>
    </row>
    <row r="13" spans="2:13">
      <c r="B13" s="165" t="s">
        <v>129</v>
      </c>
      <c r="C13" s="95">
        <v>740790</v>
      </c>
      <c r="D13" s="124">
        <v>788383</v>
      </c>
      <c r="E13" s="124">
        <v>802671</v>
      </c>
      <c r="F13" s="124">
        <v>840693</v>
      </c>
      <c r="G13" s="124">
        <v>840907</v>
      </c>
      <c r="H13" s="125">
        <v>842344</v>
      </c>
      <c r="I13" s="185">
        <f t="shared" si="0"/>
        <v>809298</v>
      </c>
      <c r="J13" s="167">
        <f t="shared" si="1"/>
        <v>777281.33333333337</v>
      </c>
      <c r="K13" s="248">
        <f t="shared" si="2"/>
        <v>841314.66666666663</v>
      </c>
      <c r="L13" s="252">
        <f t="shared" si="3"/>
        <v>100.17088691139449</v>
      </c>
      <c r="M13" s="168">
        <f t="shared" si="4"/>
        <v>108.23811541423866</v>
      </c>
    </row>
    <row r="14" spans="2:13">
      <c r="B14" s="378" t="s">
        <v>130</v>
      </c>
      <c r="C14" s="379">
        <f>C12/C13*100</f>
        <v>3.3843599400639857</v>
      </c>
      <c r="D14" s="380">
        <f t="shared" ref="D14:K14" si="5">D12/D13*100</f>
        <v>3.0945619070933796</v>
      </c>
      <c r="E14" s="380">
        <f t="shared" si="5"/>
        <v>3.3737359391332191</v>
      </c>
      <c r="F14" s="380">
        <f t="shared" si="5"/>
        <v>3.0345203302513521</v>
      </c>
      <c r="G14" s="380">
        <f t="shared" si="5"/>
        <v>3.224613423363107</v>
      </c>
      <c r="H14" s="381">
        <f t="shared" si="5"/>
        <v>3.3588415184295251</v>
      </c>
      <c r="I14" s="382">
        <f t="shared" si="5"/>
        <v>3.2428928116301616</v>
      </c>
      <c r="J14" s="380">
        <f t="shared" si="5"/>
        <v>3.2827238871897091</v>
      </c>
      <c r="K14" s="383">
        <f t="shared" si="5"/>
        <v>3.206093320612502</v>
      </c>
      <c r="L14" s="384">
        <f t="shared" si="3"/>
        <v>104.16261044173243</v>
      </c>
      <c r="M14" s="385">
        <f t="shared" si="4"/>
        <v>97.665640815048576</v>
      </c>
    </row>
    <row r="15" spans="2:13">
      <c r="B15" s="165" t="s">
        <v>116</v>
      </c>
      <c r="C15" s="20"/>
      <c r="D15" s="20"/>
      <c r="E15" s="20"/>
      <c r="F15" s="20"/>
      <c r="G15" s="20"/>
      <c r="H15" s="20"/>
      <c r="I15" s="141"/>
      <c r="J15" s="141"/>
      <c r="K15" s="206"/>
      <c r="L15" s="256"/>
      <c r="M15" s="186"/>
    </row>
    <row r="16" spans="2:13">
      <c r="B16" s="187" t="s">
        <v>131</v>
      </c>
      <c r="C16" s="40">
        <f>C5/C12*100</f>
        <v>0</v>
      </c>
      <c r="D16" s="41">
        <f t="shared" ref="D16:H16" si="6">D5/D12*100</f>
        <v>7.7878427675533879E-2</v>
      </c>
      <c r="E16" s="41">
        <f t="shared" si="6"/>
        <v>6.6469719350073855E-2</v>
      </c>
      <c r="F16" s="41">
        <f t="shared" si="6"/>
        <v>4.7038532397789191E-2</v>
      </c>
      <c r="G16" s="41">
        <f t="shared" si="6"/>
        <v>0.13645080395338546</v>
      </c>
      <c r="H16" s="58">
        <f t="shared" si="6"/>
        <v>0.21560103205739933</v>
      </c>
      <c r="I16" s="170">
        <f t="shared" si="0"/>
        <v>9.0573085905696946E-2</v>
      </c>
      <c r="J16" s="171">
        <f t="shared" ref="J16:J23" si="7">AVERAGE(C16:E16)</f>
        <v>4.8116049008535909E-2</v>
      </c>
      <c r="K16" s="249">
        <f t="shared" si="2"/>
        <v>0.133030122802858</v>
      </c>
      <c r="L16" s="252">
        <f t="shared" si="3"/>
        <v>158.00642122347136</v>
      </c>
      <c r="M16" s="168">
        <f t="shared" si="4"/>
        <v>276.4776525588336</v>
      </c>
    </row>
    <row r="17" spans="2:13">
      <c r="B17" s="165" t="s">
        <v>132</v>
      </c>
      <c r="C17" s="40">
        <f>C6/C12*100</f>
        <v>56.443699892305851</v>
      </c>
      <c r="D17" s="41">
        <f t="shared" ref="D17:H17" si="8">D6/D12*100</f>
        <v>60.724679263843917</v>
      </c>
      <c r="E17" s="41">
        <f t="shared" si="8"/>
        <v>57.466765140324959</v>
      </c>
      <c r="F17" s="41">
        <f t="shared" si="8"/>
        <v>58.559052957547721</v>
      </c>
      <c r="G17" s="41">
        <f t="shared" si="8"/>
        <v>61.170526626346067</v>
      </c>
      <c r="H17" s="58">
        <f t="shared" si="8"/>
        <v>59.276146043190892</v>
      </c>
      <c r="I17" s="170">
        <f t="shared" si="0"/>
        <v>58.940144987259906</v>
      </c>
      <c r="J17" s="171">
        <f t="shared" si="7"/>
        <v>58.211714765491571</v>
      </c>
      <c r="K17" s="249">
        <f t="shared" si="2"/>
        <v>59.668575209028226</v>
      </c>
      <c r="L17" s="252">
        <f t="shared" si="3"/>
        <v>96.903115458320627</v>
      </c>
      <c r="M17" s="168">
        <f t="shared" si="4"/>
        <v>102.50269288476672</v>
      </c>
    </row>
    <row r="18" spans="2:13">
      <c r="B18" s="165" t="s">
        <v>109</v>
      </c>
      <c r="C18" s="40">
        <f>C7/C12*100</f>
        <v>24.454549080611066</v>
      </c>
      <c r="D18" s="41">
        <f t="shared" ref="D18:H18" si="9">D7/D12*100</f>
        <v>18.91626019592573</v>
      </c>
      <c r="E18" s="41">
        <f t="shared" si="9"/>
        <v>22.850812407680944</v>
      </c>
      <c r="F18" s="41">
        <f t="shared" si="9"/>
        <v>20.105052722355062</v>
      </c>
      <c r="G18" s="41">
        <f t="shared" si="9"/>
        <v>16.731818852338105</v>
      </c>
      <c r="H18" s="58">
        <f t="shared" si="9"/>
        <v>19.167285194217651</v>
      </c>
      <c r="I18" s="170">
        <f t="shared" si="0"/>
        <v>20.370963075521427</v>
      </c>
      <c r="J18" s="171">
        <f t="shared" si="7"/>
        <v>22.073873894739247</v>
      </c>
      <c r="K18" s="249">
        <f t="shared" si="2"/>
        <v>18.668052256303607</v>
      </c>
      <c r="L18" s="252">
        <f t="shared" si="3"/>
        <v>114.55589714049059</v>
      </c>
      <c r="M18" s="168">
        <f t="shared" si="4"/>
        <v>84.570802321891804</v>
      </c>
    </row>
    <row r="19" spans="2:13">
      <c r="B19" s="165" t="s">
        <v>133</v>
      </c>
      <c r="C19" s="40">
        <f>C8/C12*100</f>
        <v>1.531650113677157</v>
      </c>
      <c r="D19" s="41">
        <f t="shared" ref="D19:H19" si="10">D8/D12*100</f>
        <v>1.8198958888387917</v>
      </c>
      <c r="E19" s="41">
        <f t="shared" si="10"/>
        <v>2.5295420974889216</v>
      </c>
      <c r="F19" s="41">
        <f t="shared" si="10"/>
        <v>2.40680490768688</v>
      </c>
      <c r="G19" s="41">
        <f t="shared" si="10"/>
        <v>2.1389585484584748</v>
      </c>
      <c r="H19" s="58">
        <f t="shared" si="10"/>
        <v>1.9898914925953415</v>
      </c>
      <c r="I19" s="170">
        <f t="shared" si="0"/>
        <v>2.0694571747909278</v>
      </c>
      <c r="J19" s="171">
        <f t="shared" si="7"/>
        <v>1.9603627000016235</v>
      </c>
      <c r="K19" s="249">
        <f t="shared" si="2"/>
        <v>2.1785516495802324</v>
      </c>
      <c r="L19" s="252">
        <f t="shared" si="3"/>
        <v>93.030858126233241</v>
      </c>
      <c r="M19" s="168">
        <f t="shared" si="4"/>
        <v>111.13002964086331</v>
      </c>
    </row>
    <row r="20" spans="2:13">
      <c r="B20" s="165" t="s">
        <v>111</v>
      </c>
      <c r="C20" s="40">
        <f>C9/C12*100</f>
        <v>5.8075066810258864</v>
      </c>
      <c r="D20" s="41">
        <f t="shared" ref="D20:H20" si="11">D9/D12*100</f>
        <v>5.6031479280239376</v>
      </c>
      <c r="E20" s="41">
        <f t="shared" si="11"/>
        <v>5.0664697193500734</v>
      </c>
      <c r="F20" s="41">
        <f t="shared" si="11"/>
        <v>6.0601309239151737</v>
      </c>
      <c r="G20" s="41">
        <f t="shared" si="11"/>
        <v>6.5717657471603479</v>
      </c>
      <c r="H20" s="58">
        <f t="shared" si="11"/>
        <v>6.227688827625208</v>
      </c>
      <c r="I20" s="170">
        <f t="shared" si="0"/>
        <v>5.8894516378501054</v>
      </c>
      <c r="J20" s="171">
        <f t="shared" si="7"/>
        <v>5.4923747761332997</v>
      </c>
      <c r="K20" s="249">
        <f t="shared" si="2"/>
        <v>6.2865284995669102</v>
      </c>
      <c r="L20" s="252">
        <f t="shared" si="3"/>
        <v>94.764315516209393</v>
      </c>
      <c r="M20" s="168">
        <f t="shared" si="4"/>
        <v>114.45920491231854</v>
      </c>
    </row>
    <row r="21" spans="2:13">
      <c r="B21" s="165" t="s">
        <v>112</v>
      </c>
      <c r="C21" s="40">
        <f>C10/C12*100</f>
        <v>11.702764149814527</v>
      </c>
      <c r="D21" s="41">
        <f t="shared" ref="D21:H21" si="12">D10/D12*100</f>
        <v>12.780259868016561</v>
      </c>
      <c r="E21" s="41">
        <f t="shared" si="12"/>
        <v>11.964549483013293</v>
      </c>
      <c r="F21" s="41">
        <f t="shared" si="12"/>
        <v>12.755282035200501</v>
      </c>
      <c r="G21" s="41">
        <f t="shared" si="12"/>
        <v>13.195161528249006</v>
      </c>
      <c r="H21" s="58">
        <f t="shared" si="12"/>
        <v>13.066836319937794</v>
      </c>
      <c r="I21" s="170">
        <f t="shared" si="0"/>
        <v>12.577475564038615</v>
      </c>
      <c r="J21" s="171">
        <f t="shared" si="7"/>
        <v>12.149191166948128</v>
      </c>
      <c r="K21" s="249">
        <f t="shared" si="2"/>
        <v>13.005759961129101</v>
      </c>
      <c r="L21" s="252">
        <f t="shared" si="3"/>
        <v>99.027482853950019</v>
      </c>
      <c r="M21" s="168">
        <f t="shared" si="4"/>
        <v>107.05041827402691</v>
      </c>
    </row>
    <row r="22" spans="2:13">
      <c r="B22" s="165" t="s">
        <v>113</v>
      </c>
      <c r="C22" s="40">
        <f>C11/C12*100</f>
        <v>5.9830082565513941E-2</v>
      </c>
      <c r="D22" s="41">
        <f t="shared" ref="D22:H22" si="13">D11/D12*100</f>
        <v>7.7878427675533879E-2</v>
      </c>
      <c r="E22" s="41">
        <f t="shared" si="13"/>
        <v>5.5391432791728215E-2</v>
      </c>
      <c r="F22" s="41">
        <f t="shared" si="13"/>
        <v>6.6637920896868014E-2</v>
      </c>
      <c r="G22" s="41">
        <f t="shared" si="13"/>
        <v>5.5317893494615723E-2</v>
      </c>
      <c r="H22" s="58">
        <f t="shared" si="13"/>
        <v>5.6551090375711308E-2</v>
      </c>
      <c r="I22" s="170">
        <f t="shared" si="0"/>
        <v>6.1934474633328518E-2</v>
      </c>
      <c r="J22" s="171">
        <f t="shared" si="7"/>
        <v>6.4366647677592023E-2</v>
      </c>
      <c r="K22" s="249">
        <f t="shared" si="2"/>
        <v>5.9502301589065019E-2</v>
      </c>
      <c r="L22" s="252">
        <f t="shared" si="3"/>
        <v>102.22929110851919</v>
      </c>
      <c r="M22" s="168">
        <f t="shared" si="4"/>
        <v>92.442753717900345</v>
      </c>
    </row>
    <row r="23" spans="2:13">
      <c r="B23" s="172" t="s">
        <v>77</v>
      </c>
      <c r="C23" s="63">
        <f>SUM(C16:C22)</f>
        <v>100</v>
      </c>
      <c r="D23" s="64">
        <f t="shared" ref="D23:H23" si="14">SUM(D16:D22)</f>
        <v>100</v>
      </c>
      <c r="E23" s="64">
        <f t="shared" si="14"/>
        <v>99.999999999999986</v>
      </c>
      <c r="F23" s="64">
        <f t="shared" si="14"/>
        <v>99.999999999999986</v>
      </c>
      <c r="G23" s="64">
        <f t="shared" si="14"/>
        <v>100</v>
      </c>
      <c r="H23" s="140">
        <f t="shared" si="14"/>
        <v>99.999999999999986</v>
      </c>
      <c r="I23" s="173">
        <f t="shared" si="0"/>
        <v>100</v>
      </c>
      <c r="J23" s="174">
        <f t="shared" si="7"/>
        <v>100</v>
      </c>
      <c r="K23" s="255">
        <f t="shared" si="2"/>
        <v>100</v>
      </c>
      <c r="L23" s="257">
        <f t="shared" si="3"/>
        <v>99.999999999999986</v>
      </c>
      <c r="M23" s="175">
        <f t="shared" si="4"/>
        <v>100</v>
      </c>
    </row>
    <row r="24" spans="2:13">
      <c r="B24" s="17" t="s">
        <v>121</v>
      </c>
    </row>
  </sheetData>
  <mergeCells count="1">
    <mergeCell ref="B2:M2"/>
  </mergeCells>
  <pageMargins left="0.7" right="0.7" top="0.75" bottom="0.75" header="0.3" footer="0.3"/>
  <ignoredErrors>
    <ignoredError sqref="K6:K13 K5 J5:J13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B2:Q26"/>
  <sheetViews>
    <sheetView workbookViewId="0">
      <selection activeCell="U17" sqref="U17"/>
    </sheetView>
  </sheetViews>
  <sheetFormatPr defaultColWidth="7.28515625" defaultRowHeight="12"/>
  <cols>
    <col min="1" max="1" width="4.7109375" style="210" customWidth="1"/>
    <col min="2" max="2" width="26" style="210" customWidth="1"/>
    <col min="3" max="12" width="5" style="210" customWidth="1"/>
    <col min="13" max="16" width="5.7109375" style="210" customWidth="1"/>
    <col min="17" max="17" width="10" style="210" customWidth="1"/>
    <col min="18" max="256" width="7.28515625" style="210"/>
    <col min="257" max="257" width="4.7109375" style="210" customWidth="1"/>
    <col min="258" max="258" width="23.5703125" style="210" customWidth="1"/>
    <col min="259" max="268" width="5" style="210" customWidth="1"/>
    <col min="269" max="273" width="5.7109375" style="210" customWidth="1"/>
    <col min="274" max="512" width="7.28515625" style="210"/>
    <col min="513" max="513" width="4.7109375" style="210" customWidth="1"/>
    <col min="514" max="514" width="23.5703125" style="210" customWidth="1"/>
    <col min="515" max="524" width="5" style="210" customWidth="1"/>
    <col min="525" max="529" width="5.7109375" style="210" customWidth="1"/>
    <col min="530" max="768" width="7.28515625" style="210"/>
    <col min="769" max="769" width="4.7109375" style="210" customWidth="1"/>
    <col min="770" max="770" width="23.5703125" style="210" customWidth="1"/>
    <col min="771" max="780" width="5" style="210" customWidth="1"/>
    <col min="781" max="785" width="5.7109375" style="210" customWidth="1"/>
    <col min="786" max="1024" width="7.28515625" style="210"/>
    <col min="1025" max="1025" width="4.7109375" style="210" customWidth="1"/>
    <col min="1026" max="1026" width="23.5703125" style="210" customWidth="1"/>
    <col min="1027" max="1036" width="5" style="210" customWidth="1"/>
    <col min="1037" max="1041" width="5.7109375" style="210" customWidth="1"/>
    <col min="1042" max="1280" width="7.28515625" style="210"/>
    <col min="1281" max="1281" width="4.7109375" style="210" customWidth="1"/>
    <col min="1282" max="1282" width="23.5703125" style="210" customWidth="1"/>
    <col min="1283" max="1292" width="5" style="210" customWidth="1"/>
    <col min="1293" max="1297" width="5.7109375" style="210" customWidth="1"/>
    <col min="1298" max="1536" width="7.28515625" style="210"/>
    <col min="1537" max="1537" width="4.7109375" style="210" customWidth="1"/>
    <col min="1538" max="1538" width="23.5703125" style="210" customWidth="1"/>
    <col min="1539" max="1548" width="5" style="210" customWidth="1"/>
    <col min="1549" max="1553" width="5.7109375" style="210" customWidth="1"/>
    <col min="1554" max="1792" width="7.28515625" style="210"/>
    <col min="1793" max="1793" width="4.7109375" style="210" customWidth="1"/>
    <col min="1794" max="1794" width="23.5703125" style="210" customWidth="1"/>
    <col min="1795" max="1804" width="5" style="210" customWidth="1"/>
    <col min="1805" max="1809" width="5.7109375" style="210" customWidth="1"/>
    <col min="1810" max="2048" width="7.28515625" style="210"/>
    <col min="2049" max="2049" width="4.7109375" style="210" customWidth="1"/>
    <col min="2050" max="2050" width="23.5703125" style="210" customWidth="1"/>
    <col min="2051" max="2060" width="5" style="210" customWidth="1"/>
    <col min="2061" max="2065" width="5.7109375" style="210" customWidth="1"/>
    <col min="2066" max="2304" width="7.28515625" style="210"/>
    <col min="2305" max="2305" width="4.7109375" style="210" customWidth="1"/>
    <col min="2306" max="2306" width="23.5703125" style="210" customWidth="1"/>
    <col min="2307" max="2316" width="5" style="210" customWidth="1"/>
    <col min="2317" max="2321" width="5.7109375" style="210" customWidth="1"/>
    <col min="2322" max="2560" width="7.28515625" style="210"/>
    <col min="2561" max="2561" width="4.7109375" style="210" customWidth="1"/>
    <col min="2562" max="2562" width="23.5703125" style="210" customWidth="1"/>
    <col min="2563" max="2572" width="5" style="210" customWidth="1"/>
    <col min="2573" max="2577" width="5.7109375" style="210" customWidth="1"/>
    <col min="2578" max="2816" width="7.28515625" style="210"/>
    <col min="2817" max="2817" width="4.7109375" style="210" customWidth="1"/>
    <col min="2818" max="2818" width="23.5703125" style="210" customWidth="1"/>
    <col min="2819" max="2828" width="5" style="210" customWidth="1"/>
    <col min="2829" max="2833" width="5.7109375" style="210" customWidth="1"/>
    <col min="2834" max="3072" width="7.28515625" style="210"/>
    <col min="3073" max="3073" width="4.7109375" style="210" customWidth="1"/>
    <col min="3074" max="3074" width="23.5703125" style="210" customWidth="1"/>
    <col min="3075" max="3084" width="5" style="210" customWidth="1"/>
    <col min="3085" max="3089" width="5.7109375" style="210" customWidth="1"/>
    <col min="3090" max="3328" width="7.28515625" style="210"/>
    <col min="3329" max="3329" width="4.7109375" style="210" customWidth="1"/>
    <col min="3330" max="3330" width="23.5703125" style="210" customWidth="1"/>
    <col min="3331" max="3340" width="5" style="210" customWidth="1"/>
    <col min="3341" max="3345" width="5.7109375" style="210" customWidth="1"/>
    <col min="3346" max="3584" width="7.28515625" style="210"/>
    <col min="3585" max="3585" width="4.7109375" style="210" customWidth="1"/>
    <col min="3586" max="3586" width="23.5703125" style="210" customWidth="1"/>
    <col min="3587" max="3596" width="5" style="210" customWidth="1"/>
    <col min="3597" max="3601" width="5.7109375" style="210" customWidth="1"/>
    <col min="3602" max="3840" width="7.28515625" style="210"/>
    <col min="3841" max="3841" width="4.7109375" style="210" customWidth="1"/>
    <col min="3842" max="3842" width="23.5703125" style="210" customWidth="1"/>
    <col min="3843" max="3852" width="5" style="210" customWidth="1"/>
    <col min="3853" max="3857" width="5.7109375" style="210" customWidth="1"/>
    <col min="3858" max="4096" width="7.28515625" style="210"/>
    <col min="4097" max="4097" width="4.7109375" style="210" customWidth="1"/>
    <col min="4098" max="4098" width="23.5703125" style="210" customWidth="1"/>
    <col min="4099" max="4108" width="5" style="210" customWidth="1"/>
    <col min="4109" max="4113" width="5.7109375" style="210" customWidth="1"/>
    <col min="4114" max="4352" width="7.28515625" style="210"/>
    <col min="4353" max="4353" width="4.7109375" style="210" customWidth="1"/>
    <col min="4354" max="4354" width="23.5703125" style="210" customWidth="1"/>
    <col min="4355" max="4364" width="5" style="210" customWidth="1"/>
    <col min="4365" max="4369" width="5.7109375" style="210" customWidth="1"/>
    <col min="4370" max="4608" width="7.28515625" style="210"/>
    <col min="4609" max="4609" width="4.7109375" style="210" customWidth="1"/>
    <col min="4610" max="4610" width="23.5703125" style="210" customWidth="1"/>
    <col min="4611" max="4620" width="5" style="210" customWidth="1"/>
    <col min="4621" max="4625" width="5.7109375" style="210" customWidth="1"/>
    <col min="4626" max="4864" width="7.28515625" style="210"/>
    <col min="4865" max="4865" width="4.7109375" style="210" customWidth="1"/>
    <col min="4866" max="4866" width="23.5703125" style="210" customWidth="1"/>
    <col min="4867" max="4876" width="5" style="210" customWidth="1"/>
    <col min="4877" max="4881" width="5.7109375" style="210" customWidth="1"/>
    <col min="4882" max="5120" width="7.28515625" style="210"/>
    <col min="5121" max="5121" width="4.7109375" style="210" customWidth="1"/>
    <col min="5122" max="5122" width="23.5703125" style="210" customWidth="1"/>
    <col min="5123" max="5132" width="5" style="210" customWidth="1"/>
    <col min="5133" max="5137" width="5.7109375" style="210" customWidth="1"/>
    <col min="5138" max="5376" width="7.28515625" style="210"/>
    <col min="5377" max="5377" width="4.7109375" style="210" customWidth="1"/>
    <col min="5378" max="5378" width="23.5703125" style="210" customWidth="1"/>
    <col min="5379" max="5388" width="5" style="210" customWidth="1"/>
    <col min="5389" max="5393" width="5.7109375" style="210" customWidth="1"/>
    <col min="5394" max="5632" width="7.28515625" style="210"/>
    <col min="5633" max="5633" width="4.7109375" style="210" customWidth="1"/>
    <col min="5634" max="5634" width="23.5703125" style="210" customWidth="1"/>
    <col min="5635" max="5644" width="5" style="210" customWidth="1"/>
    <col min="5645" max="5649" width="5.7109375" style="210" customWidth="1"/>
    <col min="5650" max="5888" width="7.28515625" style="210"/>
    <col min="5889" max="5889" width="4.7109375" style="210" customWidth="1"/>
    <col min="5890" max="5890" width="23.5703125" style="210" customWidth="1"/>
    <col min="5891" max="5900" width="5" style="210" customWidth="1"/>
    <col min="5901" max="5905" width="5.7109375" style="210" customWidth="1"/>
    <col min="5906" max="6144" width="7.28515625" style="210"/>
    <col min="6145" max="6145" width="4.7109375" style="210" customWidth="1"/>
    <col min="6146" max="6146" width="23.5703125" style="210" customWidth="1"/>
    <col min="6147" max="6156" width="5" style="210" customWidth="1"/>
    <col min="6157" max="6161" width="5.7109375" style="210" customWidth="1"/>
    <col min="6162" max="6400" width="7.28515625" style="210"/>
    <col min="6401" max="6401" width="4.7109375" style="210" customWidth="1"/>
    <col min="6402" max="6402" width="23.5703125" style="210" customWidth="1"/>
    <col min="6403" max="6412" width="5" style="210" customWidth="1"/>
    <col min="6413" max="6417" width="5.7109375" style="210" customWidth="1"/>
    <col min="6418" max="6656" width="7.28515625" style="210"/>
    <col min="6657" max="6657" width="4.7109375" style="210" customWidth="1"/>
    <col min="6658" max="6658" width="23.5703125" style="210" customWidth="1"/>
    <col min="6659" max="6668" width="5" style="210" customWidth="1"/>
    <col min="6669" max="6673" width="5.7109375" style="210" customWidth="1"/>
    <col min="6674" max="6912" width="7.28515625" style="210"/>
    <col min="6913" max="6913" width="4.7109375" style="210" customWidth="1"/>
    <col min="6914" max="6914" width="23.5703125" style="210" customWidth="1"/>
    <col min="6915" max="6924" width="5" style="210" customWidth="1"/>
    <col min="6925" max="6929" width="5.7109375" style="210" customWidth="1"/>
    <col min="6930" max="7168" width="7.28515625" style="210"/>
    <col min="7169" max="7169" width="4.7109375" style="210" customWidth="1"/>
    <col min="7170" max="7170" width="23.5703125" style="210" customWidth="1"/>
    <col min="7171" max="7180" width="5" style="210" customWidth="1"/>
    <col min="7181" max="7185" width="5.7109375" style="210" customWidth="1"/>
    <col min="7186" max="7424" width="7.28515625" style="210"/>
    <col min="7425" max="7425" width="4.7109375" style="210" customWidth="1"/>
    <col min="7426" max="7426" width="23.5703125" style="210" customWidth="1"/>
    <col min="7427" max="7436" width="5" style="210" customWidth="1"/>
    <col min="7437" max="7441" width="5.7109375" style="210" customWidth="1"/>
    <col min="7442" max="7680" width="7.28515625" style="210"/>
    <col min="7681" max="7681" width="4.7109375" style="210" customWidth="1"/>
    <col min="7682" max="7682" width="23.5703125" style="210" customWidth="1"/>
    <col min="7683" max="7692" width="5" style="210" customWidth="1"/>
    <col min="7693" max="7697" width="5.7109375" style="210" customWidth="1"/>
    <col min="7698" max="7936" width="7.28515625" style="210"/>
    <col min="7937" max="7937" width="4.7109375" style="210" customWidth="1"/>
    <col min="7938" max="7938" width="23.5703125" style="210" customWidth="1"/>
    <col min="7939" max="7948" width="5" style="210" customWidth="1"/>
    <col min="7949" max="7953" width="5.7109375" style="210" customWidth="1"/>
    <col min="7954" max="8192" width="7.28515625" style="210"/>
    <col min="8193" max="8193" width="4.7109375" style="210" customWidth="1"/>
    <col min="8194" max="8194" width="23.5703125" style="210" customWidth="1"/>
    <col min="8195" max="8204" width="5" style="210" customWidth="1"/>
    <col min="8205" max="8209" width="5.7109375" style="210" customWidth="1"/>
    <col min="8210" max="8448" width="7.28515625" style="210"/>
    <col min="8449" max="8449" width="4.7109375" style="210" customWidth="1"/>
    <col min="8450" max="8450" width="23.5703125" style="210" customWidth="1"/>
    <col min="8451" max="8460" width="5" style="210" customWidth="1"/>
    <col min="8461" max="8465" width="5.7109375" style="210" customWidth="1"/>
    <col min="8466" max="8704" width="7.28515625" style="210"/>
    <col min="8705" max="8705" width="4.7109375" style="210" customWidth="1"/>
    <col min="8706" max="8706" width="23.5703125" style="210" customWidth="1"/>
    <col min="8707" max="8716" width="5" style="210" customWidth="1"/>
    <col min="8717" max="8721" width="5.7109375" style="210" customWidth="1"/>
    <col min="8722" max="8960" width="7.28515625" style="210"/>
    <col min="8961" max="8961" width="4.7109375" style="210" customWidth="1"/>
    <col min="8962" max="8962" width="23.5703125" style="210" customWidth="1"/>
    <col min="8963" max="8972" width="5" style="210" customWidth="1"/>
    <col min="8973" max="8977" width="5.7109375" style="210" customWidth="1"/>
    <col min="8978" max="9216" width="7.28515625" style="210"/>
    <col min="9217" max="9217" width="4.7109375" style="210" customWidth="1"/>
    <col min="9218" max="9218" width="23.5703125" style="210" customWidth="1"/>
    <col min="9219" max="9228" width="5" style="210" customWidth="1"/>
    <col min="9229" max="9233" width="5.7109375" style="210" customWidth="1"/>
    <col min="9234" max="9472" width="7.28515625" style="210"/>
    <col min="9473" max="9473" width="4.7109375" style="210" customWidth="1"/>
    <col min="9474" max="9474" width="23.5703125" style="210" customWidth="1"/>
    <col min="9475" max="9484" width="5" style="210" customWidth="1"/>
    <col min="9485" max="9489" width="5.7109375" style="210" customWidth="1"/>
    <col min="9490" max="9728" width="7.28515625" style="210"/>
    <col min="9729" max="9729" width="4.7109375" style="210" customWidth="1"/>
    <col min="9730" max="9730" width="23.5703125" style="210" customWidth="1"/>
    <col min="9731" max="9740" width="5" style="210" customWidth="1"/>
    <col min="9741" max="9745" width="5.7109375" style="210" customWidth="1"/>
    <col min="9746" max="9984" width="7.28515625" style="210"/>
    <col min="9985" max="9985" width="4.7109375" style="210" customWidth="1"/>
    <col min="9986" max="9986" width="23.5703125" style="210" customWidth="1"/>
    <col min="9987" max="9996" width="5" style="210" customWidth="1"/>
    <col min="9997" max="10001" width="5.7109375" style="210" customWidth="1"/>
    <col min="10002" max="10240" width="7.28515625" style="210"/>
    <col min="10241" max="10241" width="4.7109375" style="210" customWidth="1"/>
    <col min="10242" max="10242" width="23.5703125" style="210" customWidth="1"/>
    <col min="10243" max="10252" width="5" style="210" customWidth="1"/>
    <col min="10253" max="10257" width="5.7109375" style="210" customWidth="1"/>
    <col min="10258" max="10496" width="7.28515625" style="210"/>
    <col min="10497" max="10497" width="4.7109375" style="210" customWidth="1"/>
    <col min="10498" max="10498" width="23.5703125" style="210" customWidth="1"/>
    <col min="10499" max="10508" width="5" style="210" customWidth="1"/>
    <col min="10509" max="10513" width="5.7109375" style="210" customWidth="1"/>
    <col min="10514" max="10752" width="7.28515625" style="210"/>
    <col min="10753" max="10753" width="4.7109375" style="210" customWidth="1"/>
    <col min="10754" max="10754" width="23.5703125" style="210" customWidth="1"/>
    <col min="10755" max="10764" width="5" style="210" customWidth="1"/>
    <col min="10765" max="10769" width="5.7109375" style="210" customWidth="1"/>
    <col min="10770" max="11008" width="7.28515625" style="210"/>
    <col min="11009" max="11009" width="4.7109375" style="210" customWidth="1"/>
    <col min="11010" max="11010" width="23.5703125" style="210" customWidth="1"/>
    <col min="11011" max="11020" width="5" style="210" customWidth="1"/>
    <col min="11021" max="11025" width="5.7109375" style="210" customWidth="1"/>
    <col min="11026" max="11264" width="7.28515625" style="210"/>
    <col min="11265" max="11265" width="4.7109375" style="210" customWidth="1"/>
    <col min="11266" max="11266" width="23.5703125" style="210" customWidth="1"/>
    <col min="11267" max="11276" width="5" style="210" customWidth="1"/>
    <col min="11277" max="11281" width="5.7109375" style="210" customWidth="1"/>
    <col min="11282" max="11520" width="7.28515625" style="210"/>
    <col min="11521" max="11521" width="4.7109375" style="210" customWidth="1"/>
    <col min="11522" max="11522" width="23.5703125" style="210" customWidth="1"/>
    <col min="11523" max="11532" width="5" style="210" customWidth="1"/>
    <col min="11533" max="11537" width="5.7109375" style="210" customWidth="1"/>
    <col min="11538" max="11776" width="7.28515625" style="210"/>
    <col min="11777" max="11777" width="4.7109375" style="210" customWidth="1"/>
    <col min="11778" max="11778" width="23.5703125" style="210" customWidth="1"/>
    <col min="11779" max="11788" width="5" style="210" customWidth="1"/>
    <col min="11789" max="11793" width="5.7109375" style="210" customWidth="1"/>
    <col min="11794" max="12032" width="7.28515625" style="210"/>
    <col min="12033" max="12033" width="4.7109375" style="210" customWidth="1"/>
    <col min="12034" max="12034" width="23.5703125" style="210" customWidth="1"/>
    <col min="12035" max="12044" width="5" style="210" customWidth="1"/>
    <col min="12045" max="12049" width="5.7109375" style="210" customWidth="1"/>
    <col min="12050" max="12288" width="7.28515625" style="210"/>
    <col min="12289" max="12289" width="4.7109375" style="210" customWidth="1"/>
    <col min="12290" max="12290" width="23.5703125" style="210" customWidth="1"/>
    <col min="12291" max="12300" width="5" style="210" customWidth="1"/>
    <col min="12301" max="12305" width="5.7109375" style="210" customWidth="1"/>
    <col min="12306" max="12544" width="7.28515625" style="210"/>
    <col min="12545" max="12545" width="4.7109375" style="210" customWidth="1"/>
    <col min="12546" max="12546" width="23.5703125" style="210" customWidth="1"/>
    <col min="12547" max="12556" width="5" style="210" customWidth="1"/>
    <col min="12557" max="12561" width="5.7109375" style="210" customWidth="1"/>
    <col min="12562" max="12800" width="7.28515625" style="210"/>
    <col min="12801" max="12801" width="4.7109375" style="210" customWidth="1"/>
    <col min="12802" max="12802" width="23.5703125" style="210" customWidth="1"/>
    <col min="12803" max="12812" width="5" style="210" customWidth="1"/>
    <col min="12813" max="12817" width="5.7109375" style="210" customWidth="1"/>
    <col min="12818" max="13056" width="7.28515625" style="210"/>
    <col min="13057" max="13057" width="4.7109375" style="210" customWidth="1"/>
    <col min="13058" max="13058" width="23.5703125" style="210" customWidth="1"/>
    <col min="13059" max="13068" width="5" style="210" customWidth="1"/>
    <col min="13069" max="13073" width="5.7109375" style="210" customWidth="1"/>
    <col min="13074" max="13312" width="7.28515625" style="210"/>
    <col min="13313" max="13313" width="4.7109375" style="210" customWidth="1"/>
    <col min="13314" max="13314" width="23.5703125" style="210" customWidth="1"/>
    <col min="13315" max="13324" width="5" style="210" customWidth="1"/>
    <col min="13325" max="13329" width="5.7109375" style="210" customWidth="1"/>
    <col min="13330" max="13568" width="7.28515625" style="210"/>
    <col min="13569" max="13569" width="4.7109375" style="210" customWidth="1"/>
    <col min="13570" max="13570" width="23.5703125" style="210" customWidth="1"/>
    <col min="13571" max="13580" width="5" style="210" customWidth="1"/>
    <col min="13581" max="13585" width="5.7109375" style="210" customWidth="1"/>
    <col min="13586" max="13824" width="7.28515625" style="210"/>
    <col min="13825" max="13825" width="4.7109375" style="210" customWidth="1"/>
    <col min="13826" max="13826" width="23.5703125" style="210" customWidth="1"/>
    <col min="13827" max="13836" width="5" style="210" customWidth="1"/>
    <col min="13837" max="13841" width="5.7109375" style="210" customWidth="1"/>
    <col min="13842" max="14080" width="7.28515625" style="210"/>
    <col min="14081" max="14081" width="4.7109375" style="210" customWidth="1"/>
    <col min="14082" max="14082" width="23.5703125" style="210" customWidth="1"/>
    <col min="14083" max="14092" width="5" style="210" customWidth="1"/>
    <col min="14093" max="14097" width="5.7109375" style="210" customWidth="1"/>
    <col min="14098" max="14336" width="7.28515625" style="210"/>
    <col min="14337" max="14337" width="4.7109375" style="210" customWidth="1"/>
    <col min="14338" max="14338" width="23.5703125" style="210" customWidth="1"/>
    <col min="14339" max="14348" width="5" style="210" customWidth="1"/>
    <col min="14349" max="14353" width="5.7109375" style="210" customWidth="1"/>
    <col min="14354" max="14592" width="7.28515625" style="210"/>
    <col min="14593" max="14593" width="4.7109375" style="210" customWidth="1"/>
    <col min="14594" max="14594" width="23.5703125" style="210" customWidth="1"/>
    <col min="14595" max="14604" width="5" style="210" customWidth="1"/>
    <col min="14605" max="14609" width="5.7109375" style="210" customWidth="1"/>
    <col min="14610" max="14848" width="7.28515625" style="210"/>
    <col min="14849" max="14849" width="4.7109375" style="210" customWidth="1"/>
    <col min="14850" max="14850" width="23.5703125" style="210" customWidth="1"/>
    <col min="14851" max="14860" width="5" style="210" customWidth="1"/>
    <col min="14861" max="14865" width="5.7109375" style="210" customWidth="1"/>
    <col min="14866" max="15104" width="7.28515625" style="210"/>
    <col min="15105" max="15105" width="4.7109375" style="210" customWidth="1"/>
    <col min="15106" max="15106" width="23.5703125" style="210" customWidth="1"/>
    <col min="15107" max="15116" width="5" style="210" customWidth="1"/>
    <col min="15117" max="15121" width="5.7109375" style="210" customWidth="1"/>
    <col min="15122" max="15360" width="7.28515625" style="210"/>
    <col min="15361" max="15361" width="4.7109375" style="210" customWidth="1"/>
    <col min="15362" max="15362" width="23.5703125" style="210" customWidth="1"/>
    <col min="15363" max="15372" width="5" style="210" customWidth="1"/>
    <col min="15373" max="15377" width="5.7109375" style="210" customWidth="1"/>
    <col min="15378" max="15616" width="7.28515625" style="210"/>
    <col min="15617" max="15617" width="4.7109375" style="210" customWidth="1"/>
    <col min="15618" max="15618" width="23.5703125" style="210" customWidth="1"/>
    <col min="15619" max="15628" width="5" style="210" customWidth="1"/>
    <col min="15629" max="15633" width="5.7109375" style="210" customWidth="1"/>
    <col min="15634" max="15872" width="7.28515625" style="210"/>
    <col min="15873" max="15873" width="4.7109375" style="210" customWidth="1"/>
    <col min="15874" max="15874" width="23.5703125" style="210" customWidth="1"/>
    <col min="15875" max="15884" width="5" style="210" customWidth="1"/>
    <col min="15885" max="15889" width="5.7109375" style="210" customWidth="1"/>
    <col min="15890" max="16128" width="7.28515625" style="210"/>
    <col min="16129" max="16129" width="4.7109375" style="210" customWidth="1"/>
    <col min="16130" max="16130" width="23.5703125" style="210" customWidth="1"/>
    <col min="16131" max="16140" width="5" style="210" customWidth="1"/>
    <col min="16141" max="16145" width="5.7109375" style="210" customWidth="1"/>
    <col min="16146" max="16384" width="7.28515625" style="210"/>
  </cols>
  <sheetData>
    <row r="2" spans="2:17">
      <c r="D2" s="312" t="s">
        <v>467</v>
      </c>
    </row>
    <row r="3" spans="2:17">
      <c r="P3" s="575" t="s">
        <v>431</v>
      </c>
      <c r="Q3" s="575"/>
    </row>
    <row r="4" spans="2:17" ht="36" customHeight="1">
      <c r="B4" s="313" t="s">
        <v>59</v>
      </c>
      <c r="C4" s="314">
        <v>1990</v>
      </c>
      <c r="D4" s="315">
        <v>1995</v>
      </c>
      <c r="E4" s="315">
        <v>2000</v>
      </c>
      <c r="F4" s="315">
        <v>2005</v>
      </c>
      <c r="G4" s="315">
        <v>2010</v>
      </c>
      <c r="H4" s="315">
        <v>2015</v>
      </c>
      <c r="I4" s="315">
        <v>2016</v>
      </c>
      <c r="J4" s="315">
        <v>2017</v>
      </c>
      <c r="K4" s="315">
        <v>2018</v>
      </c>
      <c r="L4" s="316">
        <v>2019</v>
      </c>
      <c r="M4" s="218" t="s">
        <v>433</v>
      </c>
      <c r="N4" s="215" t="s">
        <v>434</v>
      </c>
      <c r="O4" s="219" t="s">
        <v>435</v>
      </c>
      <c r="P4" s="218" t="s">
        <v>157</v>
      </c>
      <c r="Q4" s="219" t="s">
        <v>462</v>
      </c>
    </row>
    <row r="5" spans="2:17" ht="16.5" customHeight="1">
      <c r="B5" s="317" t="s">
        <v>444</v>
      </c>
      <c r="C5" s="318">
        <v>1930</v>
      </c>
      <c r="D5" s="319">
        <v>1224</v>
      </c>
      <c r="E5" s="319">
        <v>955</v>
      </c>
      <c r="F5" s="319">
        <v>925</v>
      </c>
      <c r="G5" s="319">
        <v>760</v>
      </c>
      <c r="H5" s="320">
        <v>866</v>
      </c>
      <c r="I5" s="320">
        <v>900</v>
      </c>
      <c r="J5" s="320">
        <v>904</v>
      </c>
      <c r="K5" s="321">
        <v>994</v>
      </c>
      <c r="L5" s="322">
        <v>1027</v>
      </c>
      <c r="M5" s="323">
        <v>1030.3666666666666</v>
      </c>
      <c r="N5" s="324">
        <v>1191.8</v>
      </c>
      <c r="O5" s="325">
        <v>868.93333333333328</v>
      </c>
      <c r="P5" s="238">
        <f>L5/K5*100</f>
        <v>103.31991951710262</v>
      </c>
      <c r="Q5" s="227">
        <v>72.909324830788165</v>
      </c>
    </row>
    <row r="6" spans="2:17">
      <c r="B6" s="317" t="s">
        <v>445</v>
      </c>
      <c r="C6" s="326">
        <v>78</v>
      </c>
      <c r="D6" s="324">
        <v>112</v>
      </c>
      <c r="E6" s="324">
        <v>89</v>
      </c>
      <c r="F6" s="324">
        <v>10</v>
      </c>
      <c r="G6" s="324">
        <v>1</v>
      </c>
      <c r="H6" s="327">
        <v>1</v>
      </c>
      <c r="I6" s="327">
        <v>1</v>
      </c>
      <c r="J6" s="327">
        <v>1</v>
      </c>
      <c r="K6" s="324">
        <v>2</v>
      </c>
      <c r="L6" s="325">
        <v>3</v>
      </c>
      <c r="M6" s="323">
        <v>38.5</v>
      </c>
      <c r="N6" s="324">
        <v>74.066666666666663</v>
      </c>
      <c r="O6" s="325">
        <v>2.9333333333333331</v>
      </c>
      <c r="P6" s="238">
        <f t="shared" ref="P6:P15" si="0">L6/K6*100</f>
        <v>150</v>
      </c>
      <c r="Q6" s="227">
        <v>3.9603960396039604</v>
      </c>
    </row>
    <row r="7" spans="2:17" ht="22.5" customHeight="1">
      <c r="B7" s="317" t="s">
        <v>446</v>
      </c>
      <c r="C7" s="326">
        <v>34</v>
      </c>
      <c r="D7" s="324">
        <v>108</v>
      </c>
      <c r="E7" s="324">
        <v>87</v>
      </c>
      <c r="F7" s="324">
        <v>37</v>
      </c>
      <c r="G7" s="324">
        <v>34</v>
      </c>
      <c r="H7" s="327">
        <v>33</v>
      </c>
      <c r="I7" s="327">
        <v>51</v>
      </c>
      <c r="J7" s="327">
        <v>46</v>
      </c>
      <c r="K7" s="328">
        <v>44</v>
      </c>
      <c r="L7" s="325">
        <v>44</v>
      </c>
      <c r="M7" s="323">
        <v>64.2</v>
      </c>
      <c r="N7" s="324">
        <v>92.466666666666669</v>
      </c>
      <c r="O7" s="325">
        <v>35.93333333333333</v>
      </c>
      <c r="P7" s="238">
        <f t="shared" si="0"/>
        <v>100</v>
      </c>
      <c r="Q7" s="227">
        <v>38.86085075702956</v>
      </c>
    </row>
    <row r="8" spans="2:17">
      <c r="B8" s="317" t="s">
        <v>447</v>
      </c>
      <c r="C8" s="329" t="s">
        <v>39</v>
      </c>
      <c r="D8" s="330" t="s">
        <v>39</v>
      </c>
      <c r="E8" s="330" t="s">
        <v>39</v>
      </c>
      <c r="F8" s="330" t="s">
        <v>39</v>
      </c>
      <c r="G8" s="330" t="s">
        <v>39</v>
      </c>
      <c r="H8" s="327">
        <v>3</v>
      </c>
      <c r="I8" s="327">
        <v>4</v>
      </c>
      <c r="J8" s="327">
        <v>4</v>
      </c>
      <c r="K8" s="324">
        <v>4</v>
      </c>
      <c r="L8" s="325">
        <v>3</v>
      </c>
      <c r="M8" s="323">
        <v>3.5555555555555554</v>
      </c>
      <c r="N8" s="324"/>
      <c r="O8" s="325">
        <v>3.5555555555555554</v>
      </c>
      <c r="P8" s="238">
        <f t="shared" si="0"/>
        <v>75</v>
      </c>
      <c r="Q8" s="227"/>
    </row>
    <row r="9" spans="2:17" ht="14.25" customHeight="1">
      <c r="B9" s="317" t="s">
        <v>448</v>
      </c>
      <c r="C9" s="326">
        <v>640</v>
      </c>
      <c r="D9" s="324">
        <v>312</v>
      </c>
      <c r="E9" s="324">
        <v>306</v>
      </c>
      <c r="F9" s="324">
        <v>209</v>
      </c>
      <c r="G9" s="324">
        <v>259</v>
      </c>
      <c r="H9" s="327">
        <v>322</v>
      </c>
      <c r="I9" s="327">
        <v>334</v>
      </c>
      <c r="J9" s="327">
        <v>328</v>
      </c>
      <c r="K9" s="328">
        <v>371</v>
      </c>
      <c r="L9" s="325">
        <v>371</v>
      </c>
      <c r="M9" s="323">
        <v>309</v>
      </c>
      <c r="N9" s="324">
        <v>340.46666666666664</v>
      </c>
      <c r="O9" s="325">
        <v>277.53333333333336</v>
      </c>
      <c r="P9" s="238">
        <f t="shared" si="0"/>
        <v>100</v>
      </c>
      <c r="Q9" s="227">
        <v>81.515566869003337</v>
      </c>
    </row>
    <row r="10" spans="2:17">
      <c r="B10" s="317" t="s">
        <v>449</v>
      </c>
      <c r="C10" s="222">
        <v>11</v>
      </c>
      <c r="D10" s="223">
        <v>9</v>
      </c>
      <c r="E10" s="223">
        <v>17</v>
      </c>
      <c r="F10" s="223">
        <v>3</v>
      </c>
      <c r="G10" s="223">
        <v>2</v>
      </c>
      <c r="H10" s="331">
        <v>1</v>
      </c>
      <c r="I10" s="331">
        <v>0.115</v>
      </c>
      <c r="J10" s="331">
        <v>8.3000000000000004E-2</v>
      </c>
      <c r="K10" s="223">
        <v>0.10199999999999999</v>
      </c>
      <c r="L10" s="226">
        <v>5.2999999999999999E-2</v>
      </c>
      <c r="M10" s="323">
        <v>6.9451000000000001</v>
      </c>
      <c r="N10" s="324">
        <v>12.333333333333334</v>
      </c>
      <c r="O10" s="325">
        <v>1.5568666666666666</v>
      </c>
      <c r="P10" s="238">
        <f t="shared" si="0"/>
        <v>51.960784313725497</v>
      </c>
      <c r="Q10" s="227">
        <v>12.623243243243243</v>
      </c>
    </row>
    <row r="11" spans="2:17">
      <c r="B11" s="317" t="s">
        <v>450</v>
      </c>
      <c r="C11" s="326">
        <v>6</v>
      </c>
      <c r="D11" s="324">
        <v>6</v>
      </c>
      <c r="E11" s="324">
        <v>7</v>
      </c>
      <c r="F11" s="324">
        <v>13</v>
      </c>
      <c r="G11" s="324">
        <v>9</v>
      </c>
      <c r="H11" s="327">
        <v>23</v>
      </c>
      <c r="I11" s="327">
        <v>29</v>
      </c>
      <c r="J11" s="327">
        <v>21</v>
      </c>
      <c r="K11" s="328">
        <v>17</v>
      </c>
      <c r="L11" s="325">
        <v>21</v>
      </c>
      <c r="M11" s="323">
        <v>11.758620689655173</v>
      </c>
      <c r="N11" s="324">
        <v>7.4666666666666668</v>
      </c>
      <c r="O11" s="325">
        <v>16.357142857142858</v>
      </c>
      <c r="P11" s="238">
        <f t="shared" si="0"/>
        <v>123.52941176470588</v>
      </c>
      <c r="Q11" s="227">
        <v>219.06887755102042</v>
      </c>
    </row>
    <row r="12" spans="2:17">
      <c r="B12" s="317" t="s">
        <v>451</v>
      </c>
      <c r="C12" s="326">
        <v>233</v>
      </c>
      <c r="D12" s="324">
        <v>185</v>
      </c>
      <c r="E12" s="324">
        <v>243</v>
      </c>
      <c r="F12" s="324">
        <v>272</v>
      </c>
      <c r="G12" s="324">
        <v>153</v>
      </c>
      <c r="H12" s="327">
        <v>135</v>
      </c>
      <c r="I12" s="327">
        <v>178</v>
      </c>
      <c r="J12" s="327">
        <v>147</v>
      </c>
      <c r="K12" s="328">
        <v>131</v>
      </c>
      <c r="L12" s="325">
        <v>157</v>
      </c>
      <c r="M12" s="323">
        <v>202.46666666666667</v>
      </c>
      <c r="N12" s="324">
        <v>235.66666666666666</v>
      </c>
      <c r="O12" s="325">
        <v>169.26666666666668</v>
      </c>
      <c r="P12" s="238">
        <f t="shared" si="0"/>
        <v>119.84732824427482</v>
      </c>
      <c r="Q12" s="227">
        <v>71.824611032531834</v>
      </c>
    </row>
    <row r="13" spans="2:17">
      <c r="B13" s="317" t="s">
        <v>452</v>
      </c>
      <c r="C13" s="318">
        <v>3134</v>
      </c>
      <c r="D13" s="324">
        <v>89</v>
      </c>
      <c r="E13" s="324">
        <v>5</v>
      </c>
      <c r="F13" s="324">
        <v>10</v>
      </c>
      <c r="G13" s="324">
        <v>9</v>
      </c>
      <c r="H13" s="327">
        <v>19</v>
      </c>
      <c r="I13" s="327">
        <v>15</v>
      </c>
      <c r="J13" s="327">
        <v>17</v>
      </c>
      <c r="K13" s="324">
        <v>15</v>
      </c>
      <c r="L13" s="325">
        <v>16</v>
      </c>
      <c r="M13" s="323">
        <v>255.8</v>
      </c>
      <c r="N13" s="324">
        <v>499.93333333333334</v>
      </c>
      <c r="O13" s="325">
        <v>11.666666666666666</v>
      </c>
      <c r="P13" s="238">
        <f t="shared" si="0"/>
        <v>106.66666666666667</v>
      </c>
      <c r="Q13" s="227">
        <v>2.3336444859314573</v>
      </c>
    </row>
    <row r="14" spans="2:17">
      <c r="B14" s="317" t="s">
        <v>453</v>
      </c>
      <c r="C14" s="332" t="s">
        <v>39</v>
      </c>
      <c r="D14" s="333" t="s">
        <v>39</v>
      </c>
      <c r="E14" s="333" t="s">
        <v>39</v>
      </c>
      <c r="F14" s="333" t="s">
        <v>39</v>
      </c>
      <c r="G14" s="324">
        <v>148</v>
      </c>
      <c r="H14" s="327">
        <v>37</v>
      </c>
      <c r="I14" s="327">
        <v>50</v>
      </c>
      <c r="J14" s="327">
        <v>42</v>
      </c>
      <c r="K14" s="324">
        <v>33</v>
      </c>
      <c r="L14" s="325">
        <v>16</v>
      </c>
      <c r="M14" s="323">
        <v>75.214285714285708</v>
      </c>
      <c r="N14" s="324"/>
      <c r="O14" s="325">
        <v>75.214285714285708</v>
      </c>
      <c r="P14" s="238">
        <f t="shared" si="0"/>
        <v>48.484848484848484</v>
      </c>
      <c r="Q14" s="227"/>
    </row>
    <row r="15" spans="2:17">
      <c r="B15" s="334" t="s">
        <v>454</v>
      </c>
      <c r="C15" s="335">
        <v>50</v>
      </c>
      <c r="D15" s="336">
        <v>50</v>
      </c>
      <c r="E15" s="336">
        <v>50</v>
      </c>
      <c r="F15" s="336">
        <v>568</v>
      </c>
      <c r="G15" s="336">
        <v>554</v>
      </c>
      <c r="H15" s="337">
        <v>1367</v>
      </c>
      <c r="I15" s="337">
        <v>1372</v>
      </c>
      <c r="J15" s="337">
        <v>1546</v>
      </c>
      <c r="K15" s="338">
        <v>1782</v>
      </c>
      <c r="L15" s="339">
        <v>1762</v>
      </c>
      <c r="M15" s="340">
        <v>515.93333333333328</v>
      </c>
      <c r="N15" s="336">
        <v>78.266666666666666</v>
      </c>
      <c r="O15" s="341">
        <v>953.6</v>
      </c>
      <c r="P15" s="342">
        <f t="shared" si="0"/>
        <v>98.877665544332217</v>
      </c>
      <c r="Q15" s="243">
        <v>1218.3986371379899</v>
      </c>
    </row>
    <row r="16" spans="2:17">
      <c r="B16" s="210" t="s">
        <v>442</v>
      </c>
      <c r="C16" s="197"/>
      <c r="D16" s="343"/>
      <c r="E16" s="343"/>
      <c r="F16" s="343"/>
      <c r="G16" s="343"/>
      <c r="H16" s="343"/>
      <c r="I16" s="343"/>
      <c r="J16" s="343"/>
      <c r="K16" s="343"/>
      <c r="L16" s="343"/>
    </row>
    <row r="17" spans="2:12">
      <c r="B17" s="344"/>
      <c r="H17" s="26"/>
      <c r="I17" s="26"/>
      <c r="J17" s="26"/>
      <c r="L17" s="345"/>
    </row>
    <row r="18" spans="2:12">
      <c r="B18" s="346"/>
      <c r="C18" s="347"/>
      <c r="D18" s="347"/>
      <c r="E18" s="347"/>
      <c r="F18" s="347"/>
      <c r="G18" s="347"/>
      <c r="H18" s="197"/>
      <c r="I18" s="197"/>
      <c r="J18" s="197"/>
      <c r="K18" s="198"/>
      <c r="L18" s="345"/>
    </row>
    <row r="19" spans="2:12">
      <c r="B19" s="346"/>
      <c r="C19" s="347"/>
      <c r="D19" s="347"/>
      <c r="E19" s="347"/>
      <c r="F19" s="347"/>
      <c r="G19" s="347"/>
      <c r="H19" s="197"/>
      <c r="I19" s="197"/>
      <c r="J19" s="197"/>
      <c r="K19" s="345"/>
      <c r="L19" s="345"/>
    </row>
    <row r="20" spans="2:12">
      <c r="B20" s="346"/>
      <c r="C20" s="347"/>
      <c r="D20" s="347"/>
      <c r="E20" s="347"/>
      <c r="F20" s="347"/>
      <c r="G20" s="347"/>
      <c r="H20" s="197"/>
      <c r="I20" s="197"/>
      <c r="J20" s="197"/>
      <c r="K20" s="345"/>
      <c r="L20" s="345"/>
    </row>
    <row r="21" spans="2:12">
      <c r="B21" s="346"/>
      <c r="C21" s="347"/>
      <c r="D21" s="347"/>
      <c r="E21" s="347"/>
      <c r="F21" s="347"/>
      <c r="G21" s="347"/>
      <c r="H21" s="197"/>
      <c r="I21" s="197"/>
      <c r="J21" s="197"/>
      <c r="K21" s="198"/>
      <c r="L21" s="345"/>
    </row>
    <row r="22" spans="2:12">
      <c r="B22" s="346"/>
      <c r="C22" s="347"/>
      <c r="D22" s="347"/>
      <c r="E22" s="347"/>
      <c r="F22" s="347"/>
      <c r="G22" s="347"/>
      <c r="H22" s="197"/>
      <c r="I22" s="197"/>
      <c r="J22" s="197"/>
      <c r="K22" s="345"/>
      <c r="L22" s="345"/>
    </row>
    <row r="23" spans="2:12">
      <c r="B23" s="346"/>
      <c r="C23" s="347"/>
      <c r="D23" s="347"/>
      <c r="E23" s="347"/>
      <c r="F23" s="347"/>
      <c r="G23" s="347"/>
      <c r="H23" s="197"/>
      <c r="I23" s="197"/>
      <c r="J23" s="197"/>
      <c r="K23" s="198"/>
      <c r="L23" s="345"/>
    </row>
    <row r="24" spans="2:12">
      <c r="B24" s="346"/>
      <c r="C24" s="347"/>
      <c r="D24" s="347"/>
      <c r="E24" s="347"/>
      <c r="F24" s="347"/>
      <c r="G24" s="347"/>
      <c r="H24" s="197"/>
      <c r="I24" s="197"/>
      <c r="J24" s="197"/>
      <c r="K24" s="198"/>
      <c r="L24" s="345"/>
    </row>
    <row r="25" spans="2:12">
      <c r="B25" s="346"/>
      <c r="C25" s="347"/>
      <c r="D25" s="347"/>
      <c r="E25" s="347"/>
      <c r="F25" s="347"/>
      <c r="G25" s="347"/>
      <c r="H25" s="197"/>
      <c r="I25" s="197"/>
      <c r="J25" s="197"/>
      <c r="K25" s="345"/>
      <c r="L25" s="345"/>
    </row>
    <row r="26" spans="2:12">
      <c r="B26" s="344"/>
      <c r="C26" s="348"/>
      <c r="D26" s="348"/>
      <c r="E26" s="348"/>
      <c r="F26" s="348"/>
      <c r="G26" s="348"/>
      <c r="H26" s="349"/>
      <c r="I26" s="349"/>
      <c r="J26" s="349"/>
      <c r="K26" s="350"/>
      <c r="L26" s="351"/>
    </row>
  </sheetData>
  <mergeCells count="1">
    <mergeCell ref="P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P24"/>
  <sheetViews>
    <sheetView workbookViewId="0">
      <selection activeCell="N25" sqref="N25"/>
    </sheetView>
  </sheetViews>
  <sheetFormatPr defaultColWidth="7.28515625" defaultRowHeight="12.75"/>
  <cols>
    <col min="1" max="1" width="3.85546875" style="288" customWidth="1"/>
    <col min="2" max="2" width="14.85546875" style="288" customWidth="1"/>
    <col min="3" max="5" width="6.140625" style="288" customWidth="1"/>
    <col min="6" max="6" width="6.140625" style="311" customWidth="1"/>
    <col min="7" max="15" width="6.140625" style="288" customWidth="1"/>
    <col min="16" max="16" width="9.7109375" style="288" customWidth="1"/>
    <col min="17" max="256" width="7.28515625" style="288"/>
    <col min="257" max="257" width="3.85546875" style="288" customWidth="1"/>
    <col min="258" max="258" width="14.85546875" style="288" customWidth="1"/>
    <col min="259" max="267" width="7.5703125" style="288" customWidth="1"/>
    <col min="268" max="272" width="7" style="288" customWidth="1"/>
    <col min="273" max="512" width="7.28515625" style="288"/>
    <col min="513" max="513" width="3.85546875" style="288" customWidth="1"/>
    <col min="514" max="514" width="14.85546875" style="288" customWidth="1"/>
    <col min="515" max="523" width="7.5703125" style="288" customWidth="1"/>
    <col min="524" max="528" width="7" style="288" customWidth="1"/>
    <col min="529" max="768" width="7.28515625" style="288"/>
    <col min="769" max="769" width="3.85546875" style="288" customWidth="1"/>
    <col min="770" max="770" width="14.85546875" style="288" customWidth="1"/>
    <col min="771" max="779" width="7.5703125" style="288" customWidth="1"/>
    <col min="780" max="784" width="7" style="288" customWidth="1"/>
    <col min="785" max="1024" width="7.28515625" style="288"/>
    <col min="1025" max="1025" width="3.85546875" style="288" customWidth="1"/>
    <col min="1026" max="1026" width="14.85546875" style="288" customWidth="1"/>
    <col min="1027" max="1035" width="7.5703125" style="288" customWidth="1"/>
    <col min="1036" max="1040" width="7" style="288" customWidth="1"/>
    <col min="1041" max="1280" width="7.28515625" style="288"/>
    <col min="1281" max="1281" width="3.85546875" style="288" customWidth="1"/>
    <col min="1282" max="1282" width="14.85546875" style="288" customWidth="1"/>
    <col min="1283" max="1291" width="7.5703125" style="288" customWidth="1"/>
    <col min="1292" max="1296" width="7" style="288" customWidth="1"/>
    <col min="1297" max="1536" width="7.28515625" style="288"/>
    <col min="1537" max="1537" width="3.85546875" style="288" customWidth="1"/>
    <col min="1538" max="1538" width="14.85546875" style="288" customWidth="1"/>
    <col min="1539" max="1547" width="7.5703125" style="288" customWidth="1"/>
    <col min="1548" max="1552" width="7" style="288" customWidth="1"/>
    <col min="1553" max="1792" width="7.28515625" style="288"/>
    <col min="1793" max="1793" width="3.85546875" style="288" customWidth="1"/>
    <col min="1794" max="1794" width="14.85546875" style="288" customWidth="1"/>
    <col min="1795" max="1803" width="7.5703125" style="288" customWidth="1"/>
    <col min="1804" max="1808" width="7" style="288" customWidth="1"/>
    <col min="1809" max="2048" width="7.28515625" style="288"/>
    <col min="2049" max="2049" width="3.85546875" style="288" customWidth="1"/>
    <col min="2050" max="2050" width="14.85546875" style="288" customWidth="1"/>
    <col min="2051" max="2059" width="7.5703125" style="288" customWidth="1"/>
    <col min="2060" max="2064" width="7" style="288" customWidth="1"/>
    <col min="2065" max="2304" width="7.28515625" style="288"/>
    <col min="2305" max="2305" width="3.85546875" style="288" customWidth="1"/>
    <col min="2306" max="2306" width="14.85546875" style="288" customWidth="1"/>
    <col min="2307" max="2315" width="7.5703125" style="288" customWidth="1"/>
    <col min="2316" max="2320" width="7" style="288" customWidth="1"/>
    <col min="2321" max="2560" width="7.28515625" style="288"/>
    <col min="2561" max="2561" width="3.85546875" style="288" customWidth="1"/>
    <col min="2562" max="2562" width="14.85546875" style="288" customWidth="1"/>
    <col min="2563" max="2571" width="7.5703125" style="288" customWidth="1"/>
    <col min="2572" max="2576" width="7" style="288" customWidth="1"/>
    <col min="2577" max="2816" width="7.28515625" style="288"/>
    <col min="2817" max="2817" width="3.85546875" style="288" customWidth="1"/>
    <col min="2818" max="2818" width="14.85546875" style="288" customWidth="1"/>
    <col min="2819" max="2827" width="7.5703125" style="288" customWidth="1"/>
    <col min="2828" max="2832" width="7" style="288" customWidth="1"/>
    <col min="2833" max="3072" width="7.28515625" style="288"/>
    <col min="3073" max="3073" width="3.85546875" style="288" customWidth="1"/>
    <col min="3074" max="3074" width="14.85546875" style="288" customWidth="1"/>
    <col min="3075" max="3083" width="7.5703125" style="288" customWidth="1"/>
    <col min="3084" max="3088" width="7" style="288" customWidth="1"/>
    <col min="3089" max="3328" width="7.28515625" style="288"/>
    <col min="3329" max="3329" width="3.85546875" style="288" customWidth="1"/>
    <col min="3330" max="3330" width="14.85546875" style="288" customWidth="1"/>
    <col min="3331" max="3339" width="7.5703125" style="288" customWidth="1"/>
    <col min="3340" max="3344" width="7" style="288" customWidth="1"/>
    <col min="3345" max="3584" width="7.28515625" style="288"/>
    <col min="3585" max="3585" width="3.85546875" style="288" customWidth="1"/>
    <col min="3586" max="3586" width="14.85546875" style="288" customWidth="1"/>
    <col min="3587" max="3595" width="7.5703125" style="288" customWidth="1"/>
    <col min="3596" max="3600" width="7" style="288" customWidth="1"/>
    <col min="3601" max="3840" width="7.28515625" style="288"/>
    <col min="3841" max="3841" width="3.85546875" style="288" customWidth="1"/>
    <col min="3842" max="3842" width="14.85546875" style="288" customWidth="1"/>
    <col min="3843" max="3851" width="7.5703125" style="288" customWidth="1"/>
    <col min="3852" max="3856" width="7" style="288" customWidth="1"/>
    <col min="3857" max="4096" width="7.28515625" style="288"/>
    <col min="4097" max="4097" width="3.85546875" style="288" customWidth="1"/>
    <col min="4098" max="4098" width="14.85546875" style="288" customWidth="1"/>
    <col min="4099" max="4107" width="7.5703125" style="288" customWidth="1"/>
    <col min="4108" max="4112" width="7" style="288" customWidth="1"/>
    <col min="4113" max="4352" width="7.28515625" style="288"/>
    <col min="4353" max="4353" width="3.85546875" style="288" customWidth="1"/>
    <col min="4354" max="4354" width="14.85546875" style="288" customWidth="1"/>
    <col min="4355" max="4363" width="7.5703125" style="288" customWidth="1"/>
    <col min="4364" max="4368" width="7" style="288" customWidth="1"/>
    <col min="4369" max="4608" width="7.28515625" style="288"/>
    <col min="4609" max="4609" width="3.85546875" style="288" customWidth="1"/>
    <col min="4610" max="4610" width="14.85546875" style="288" customWidth="1"/>
    <col min="4611" max="4619" width="7.5703125" style="288" customWidth="1"/>
    <col min="4620" max="4624" width="7" style="288" customWidth="1"/>
    <col min="4625" max="4864" width="7.28515625" style="288"/>
    <col min="4865" max="4865" width="3.85546875" style="288" customWidth="1"/>
    <col min="4866" max="4866" width="14.85546875" style="288" customWidth="1"/>
    <col min="4867" max="4875" width="7.5703125" style="288" customWidth="1"/>
    <col min="4876" max="4880" width="7" style="288" customWidth="1"/>
    <col min="4881" max="5120" width="7.28515625" style="288"/>
    <col min="5121" max="5121" width="3.85546875" style="288" customWidth="1"/>
    <col min="5122" max="5122" width="14.85546875" style="288" customWidth="1"/>
    <col min="5123" max="5131" width="7.5703125" style="288" customWidth="1"/>
    <col min="5132" max="5136" width="7" style="288" customWidth="1"/>
    <col min="5137" max="5376" width="7.28515625" style="288"/>
    <col min="5377" max="5377" width="3.85546875" style="288" customWidth="1"/>
    <col min="5378" max="5378" width="14.85546875" style="288" customWidth="1"/>
    <col min="5379" max="5387" width="7.5703125" style="288" customWidth="1"/>
    <col min="5388" max="5392" width="7" style="288" customWidth="1"/>
    <col min="5393" max="5632" width="7.28515625" style="288"/>
    <col min="5633" max="5633" width="3.85546875" style="288" customWidth="1"/>
    <col min="5634" max="5634" width="14.85546875" style="288" customWidth="1"/>
    <col min="5635" max="5643" width="7.5703125" style="288" customWidth="1"/>
    <col min="5644" max="5648" width="7" style="288" customWidth="1"/>
    <col min="5649" max="5888" width="7.28515625" style="288"/>
    <col min="5889" max="5889" width="3.85546875" style="288" customWidth="1"/>
    <col min="5890" max="5890" width="14.85546875" style="288" customWidth="1"/>
    <col min="5891" max="5899" width="7.5703125" style="288" customWidth="1"/>
    <col min="5900" max="5904" width="7" style="288" customWidth="1"/>
    <col min="5905" max="6144" width="7.28515625" style="288"/>
    <col min="6145" max="6145" width="3.85546875" style="288" customWidth="1"/>
    <col min="6146" max="6146" width="14.85546875" style="288" customWidth="1"/>
    <col min="6147" max="6155" width="7.5703125" style="288" customWidth="1"/>
    <col min="6156" max="6160" width="7" style="288" customWidth="1"/>
    <col min="6161" max="6400" width="7.28515625" style="288"/>
    <col min="6401" max="6401" width="3.85546875" style="288" customWidth="1"/>
    <col min="6402" max="6402" width="14.85546875" style="288" customWidth="1"/>
    <col min="6403" max="6411" width="7.5703125" style="288" customWidth="1"/>
    <col min="6412" max="6416" width="7" style="288" customWidth="1"/>
    <col min="6417" max="6656" width="7.28515625" style="288"/>
    <col min="6657" max="6657" width="3.85546875" style="288" customWidth="1"/>
    <col min="6658" max="6658" width="14.85546875" style="288" customWidth="1"/>
    <col min="6659" max="6667" width="7.5703125" style="288" customWidth="1"/>
    <col min="6668" max="6672" width="7" style="288" customWidth="1"/>
    <col min="6673" max="6912" width="7.28515625" style="288"/>
    <col min="6913" max="6913" width="3.85546875" style="288" customWidth="1"/>
    <col min="6914" max="6914" width="14.85546875" style="288" customWidth="1"/>
    <col min="6915" max="6923" width="7.5703125" style="288" customWidth="1"/>
    <col min="6924" max="6928" width="7" style="288" customWidth="1"/>
    <col min="6929" max="7168" width="7.28515625" style="288"/>
    <col min="7169" max="7169" width="3.85546875" style="288" customWidth="1"/>
    <col min="7170" max="7170" width="14.85546875" style="288" customWidth="1"/>
    <col min="7171" max="7179" width="7.5703125" style="288" customWidth="1"/>
    <col min="7180" max="7184" width="7" style="288" customWidth="1"/>
    <col min="7185" max="7424" width="7.28515625" style="288"/>
    <col min="7425" max="7425" width="3.85546875" style="288" customWidth="1"/>
    <col min="7426" max="7426" width="14.85546875" style="288" customWidth="1"/>
    <col min="7427" max="7435" width="7.5703125" style="288" customWidth="1"/>
    <col min="7436" max="7440" width="7" style="288" customWidth="1"/>
    <col min="7441" max="7680" width="7.28515625" style="288"/>
    <col min="7681" max="7681" width="3.85546875" style="288" customWidth="1"/>
    <col min="7682" max="7682" width="14.85546875" style="288" customWidth="1"/>
    <col min="7683" max="7691" width="7.5703125" style="288" customWidth="1"/>
    <col min="7692" max="7696" width="7" style="288" customWidth="1"/>
    <col min="7697" max="7936" width="7.28515625" style="288"/>
    <col min="7937" max="7937" width="3.85546875" style="288" customWidth="1"/>
    <col min="7938" max="7938" width="14.85546875" style="288" customWidth="1"/>
    <col min="7939" max="7947" width="7.5703125" style="288" customWidth="1"/>
    <col min="7948" max="7952" width="7" style="288" customWidth="1"/>
    <col min="7953" max="8192" width="7.28515625" style="288"/>
    <col min="8193" max="8193" width="3.85546875" style="288" customWidth="1"/>
    <col min="8194" max="8194" width="14.85546875" style="288" customWidth="1"/>
    <col min="8195" max="8203" width="7.5703125" style="288" customWidth="1"/>
    <col min="8204" max="8208" width="7" style="288" customWidth="1"/>
    <col min="8209" max="8448" width="7.28515625" style="288"/>
    <col min="8449" max="8449" width="3.85546875" style="288" customWidth="1"/>
    <col min="8450" max="8450" width="14.85546875" style="288" customWidth="1"/>
    <col min="8451" max="8459" width="7.5703125" style="288" customWidth="1"/>
    <col min="8460" max="8464" width="7" style="288" customWidth="1"/>
    <col min="8465" max="8704" width="7.28515625" style="288"/>
    <col min="8705" max="8705" width="3.85546875" style="288" customWidth="1"/>
    <col min="8706" max="8706" width="14.85546875" style="288" customWidth="1"/>
    <col min="8707" max="8715" width="7.5703125" style="288" customWidth="1"/>
    <col min="8716" max="8720" width="7" style="288" customWidth="1"/>
    <col min="8721" max="8960" width="7.28515625" style="288"/>
    <col min="8961" max="8961" width="3.85546875" style="288" customWidth="1"/>
    <col min="8962" max="8962" width="14.85546875" style="288" customWidth="1"/>
    <col min="8963" max="8971" width="7.5703125" style="288" customWidth="1"/>
    <col min="8972" max="8976" width="7" style="288" customWidth="1"/>
    <col min="8977" max="9216" width="7.28515625" style="288"/>
    <col min="9217" max="9217" width="3.85546875" style="288" customWidth="1"/>
    <col min="9218" max="9218" width="14.85546875" style="288" customWidth="1"/>
    <col min="9219" max="9227" width="7.5703125" style="288" customWidth="1"/>
    <col min="9228" max="9232" width="7" style="288" customWidth="1"/>
    <col min="9233" max="9472" width="7.28515625" style="288"/>
    <col min="9473" max="9473" width="3.85546875" style="288" customWidth="1"/>
    <col min="9474" max="9474" width="14.85546875" style="288" customWidth="1"/>
    <col min="9475" max="9483" width="7.5703125" style="288" customWidth="1"/>
    <col min="9484" max="9488" width="7" style="288" customWidth="1"/>
    <col min="9489" max="9728" width="7.28515625" style="288"/>
    <col min="9729" max="9729" width="3.85546875" style="288" customWidth="1"/>
    <col min="9730" max="9730" width="14.85546875" style="288" customWidth="1"/>
    <col min="9731" max="9739" width="7.5703125" style="288" customWidth="1"/>
    <col min="9740" max="9744" width="7" style="288" customWidth="1"/>
    <col min="9745" max="9984" width="7.28515625" style="288"/>
    <col min="9985" max="9985" width="3.85546875" style="288" customWidth="1"/>
    <col min="9986" max="9986" width="14.85546875" style="288" customWidth="1"/>
    <col min="9987" max="9995" width="7.5703125" style="288" customWidth="1"/>
    <col min="9996" max="10000" width="7" style="288" customWidth="1"/>
    <col min="10001" max="10240" width="7.28515625" style="288"/>
    <col min="10241" max="10241" width="3.85546875" style="288" customWidth="1"/>
    <col min="10242" max="10242" width="14.85546875" style="288" customWidth="1"/>
    <col min="10243" max="10251" width="7.5703125" style="288" customWidth="1"/>
    <col min="10252" max="10256" width="7" style="288" customWidth="1"/>
    <col min="10257" max="10496" width="7.28515625" style="288"/>
    <col min="10497" max="10497" width="3.85546875" style="288" customWidth="1"/>
    <col min="10498" max="10498" width="14.85546875" style="288" customWidth="1"/>
    <col min="10499" max="10507" width="7.5703125" style="288" customWidth="1"/>
    <col min="10508" max="10512" width="7" style="288" customWidth="1"/>
    <col min="10513" max="10752" width="7.28515625" style="288"/>
    <col min="10753" max="10753" width="3.85546875" style="288" customWidth="1"/>
    <col min="10754" max="10754" width="14.85546875" style="288" customWidth="1"/>
    <col min="10755" max="10763" width="7.5703125" style="288" customWidth="1"/>
    <col min="10764" max="10768" width="7" style="288" customWidth="1"/>
    <col min="10769" max="11008" width="7.28515625" style="288"/>
    <col min="11009" max="11009" width="3.85546875" style="288" customWidth="1"/>
    <col min="11010" max="11010" width="14.85546875" style="288" customWidth="1"/>
    <col min="11011" max="11019" width="7.5703125" style="288" customWidth="1"/>
    <col min="11020" max="11024" width="7" style="288" customWidth="1"/>
    <col min="11025" max="11264" width="7.28515625" style="288"/>
    <col min="11265" max="11265" width="3.85546875" style="288" customWidth="1"/>
    <col min="11266" max="11266" width="14.85546875" style="288" customWidth="1"/>
    <col min="11267" max="11275" width="7.5703125" style="288" customWidth="1"/>
    <col min="11276" max="11280" width="7" style="288" customWidth="1"/>
    <col min="11281" max="11520" width="7.28515625" style="288"/>
    <col min="11521" max="11521" width="3.85546875" style="288" customWidth="1"/>
    <col min="11522" max="11522" width="14.85546875" style="288" customWidth="1"/>
    <col min="11523" max="11531" width="7.5703125" style="288" customWidth="1"/>
    <col min="11532" max="11536" width="7" style="288" customWidth="1"/>
    <col min="11537" max="11776" width="7.28515625" style="288"/>
    <col min="11777" max="11777" width="3.85546875" style="288" customWidth="1"/>
    <col min="11778" max="11778" width="14.85546875" style="288" customWidth="1"/>
    <col min="11779" max="11787" width="7.5703125" style="288" customWidth="1"/>
    <col min="11788" max="11792" width="7" style="288" customWidth="1"/>
    <col min="11793" max="12032" width="7.28515625" style="288"/>
    <col min="12033" max="12033" width="3.85546875" style="288" customWidth="1"/>
    <col min="12034" max="12034" width="14.85546875" style="288" customWidth="1"/>
    <col min="12035" max="12043" width="7.5703125" style="288" customWidth="1"/>
    <col min="12044" max="12048" width="7" style="288" customWidth="1"/>
    <col min="12049" max="12288" width="7.28515625" style="288"/>
    <col min="12289" max="12289" width="3.85546875" style="288" customWidth="1"/>
    <col min="12290" max="12290" width="14.85546875" style="288" customWidth="1"/>
    <col min="12291" max="12299" width="7.5703125" style="288" customWidth="1"/>
    <col min="12300" max="12304" width="7" style="288" customWidth="1"/>
    <col min="12305" max="12544" width="7.28515625" style="288"/>
    <col min="12545" max="12545" width="3.85546875" style="288" customWidth="1"/>
    <col min="12546" max="12546" width="14.85546875" style="288" customWidth="1"/>
    <col min="12547" max="12555" width="7.5703125" style="288" customWidth="1"/>
    <col min="12556" max="12560" width="7" style="288" customWidth="1"/>
    <col min="12561" max="12800" width="7.28515625" style="288"/>
    <col min="12801" max="12801" width="3.85546875" style="288" customWidth="1"/>
    <col min="12802" max="12802" width="14.85546875" style="288" customWidth="1"/>
    <col min="12803" max="12811" width="7.5703125" style="288" customWidth="1"/>
    <col min="12812" max="12816" width="7" style="288" customWidth="1"/>
    <col min="12817" max="13056" width="7.28515625" style="288"/>
    <col min="13057" max="13057" width="3.85546875" style="288" customWidth="1"/>
    <col min="13058" max="13058" width="14.85546875" style="288" customWidth="1"/>
    <col min="13059" max="13067" width="7.5703125" style="288" customWidth="1"/>
    <col min="13068" max="13072" width="7" style="288" customWidth="1"/>
    <col min="13073" max="13312" width="7.28515625" style="288"/>
    <col min="13313" max="13313" width="3.85546875" style="288" customWidth="1"/>
    <col min="13314" max="13314" width="14.85546875" style="288" customWidth="1"/>
    <col min="13315" max="13323" width="7.5703125" style="288" customWidth="1"/>
    <col min="13324" max="13328" width="7" style="288" customWidth="1"/>
    <col min="13329" max="13568" width="7.28515625" style="288"/>
    <col min="13569" max="13569" width="3.85546875" style="288" customWidth="1"/>
    <col min="13570" max="13570" width="14.85546875" style="288" customWidth="1"/>
    <col min="13571" max="13579" width="7.5703125" style="288" customWidth="1"/>
    <col min="13580" max="13584" width="7" style="288" customWidth="1"/>
    <col min="13585" max="13824" width="7.28515625" style="288"/>
    <col min="13825" max="13825" width="3.85546875" style="288" customWidth="1"/>
    <col min="13826" max="13826" width="14.85546875" style="288" customWidth="1"/>
    <col min="13827" max="13835" width="7.5703125" style="288" customWidth="1"/>
    <col min="13836" max="13840" width="7" style="288" customWidth="1"/>
    <col min="13841" max="14080" width="7.28515625" style="288"/>
    <col min="14081" max="14081" width="3.85546875" style="288" customWidth="1"/>
    <col min="14082" max="14082" width="14.85546875" style="288" customWidth="1"/>
    <col min="14083" max="14091" width="7.5703125" style="288" customWidth="1"/>
    <col min="14092" max="14096" width="7" style="288" customWidth="1"/>
    <col min="14097" max="14336" width="7.28515625" style="288"/>
    <col min="14337" max="14337" width="3.85546875" style="288" customWidth="1"/>
    <col min="14338" max="14338" width="14.85546875" style="288" customWidth="1"/>
    <col min="14339" max="14347" width="7.5703125" style="288" customWidth="1"/>
    <col min="14348" max="14352" width="7" style="288" customWidth="1"/>
    <col min="14353" max="14592" width="7.28515625" style="288"/>
    <col min="14593" max="14593" width="3.85546875" style="288" customWidth="1"/>
    <col min="14594" max="14594" width="14.85546875" style="288" customWidth="1"/>
    <col min="14595" max="14603" width="7.5703125" style="288" customWidth="1"/>
    <col min="14604" max="14608" width="7" style="288" customWidth="1"/>
    <col min="14609" max="14848" width="7.28515625" style="288"/>
    <col min="14849" max="14849" width="3.85546875" style="288" customWidth="1"/>
    <col min="14850" max="14850" width="14.85546875" style="288" customWidth="1"/>
    <col min="14851" max="14859" width="7.5703125" style="288" customWidth="1"/>
    <col min="14860" max="14864" width="7" style="288" customWidth="1"/>
    <col min="14865" max="15104" width="7.28515625" style="288"/>
    <col min="15105" max="15105" width="3.85546875" style="288" customWidth="1"/>
    <col min="15106" max="15106" width="14.85546875" style="288" customWidth="1"/>
    <col min="15107" max="15115" width="7.5703125" style="288" customWidth="1"/>
    <col min="15116" max="15120" width="7" style="288" customWidth="1"/>
    <col min="15121" max="15360" width="7.28515625" style="288"/>
    <col min="15361" max="15361" width="3.85546875" style="288" customWidth="1"/>
    <col min="15362" max="15362" width="14.85546875" style="288" customWidth="1"/>
    <col min="15363" max="15371" width="7.5703125" style="288" customWidth="1"/>
    <col min="15372" max="15376" width="7" style="288" customWidth="1"/>
    <col min="15377" max="15616" width="7.28515625" style="288"/>
    <col min="15617" max="15617" width="3.85546875" style="288" customWidth="1"/>
    <col min="15618" max="15618" width="14.85546875" style="288" customWidth="1"/>
    <col min="15619" max="15627" width="7.5703125" style="288" customWidth="1"/>
    <col min="15628" max="15632" width="7" style="288" customWidth="1"/>
    <col min="15633" max="15872" width="7.28515625" style="288"/>
    <col min="15873" max="15873" width="3.85546875" style="288" customWidth="1"/>
    <col min="15874" max="15874" width="14.85546875" style="288" customWidth="1"/>
    <col min="15875" max="15883" width="7.5703125" style="288" customWidth="1"/>
    <col min="15884" max="15888" width="7" style="288" customWidth="1"/>
    <col min="15889" max="16128" width="7.28515625" style="288"/>
    <col min="16129" max="16129" width="3.85546875" style="288" customWidth="1"/>
    <col min="16130" max="16130" width="14.85546875" style="288" customWidth="1"/>
    <col min="16131" max="16139" width="7.5703125" style="288" customWidth="1"/>
    <col min="16140" max="16144" width="7" style="288" customWidth="1"/>
    <col min="16145" max="16384" width="7.28515625" style="288"/>
  </cols>
  <sheetData>
    <row r="2" spans="2:16">
      <c r="B2" s="576" t="s">
        <v>432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</row>
    <row r="3" spans="2:16" s="289" customFormat="1" ht="20.100000000000001" customHeight="1">
      <c r="C3" s="290"/>
      <c r="D3" s="290"/>
      <c r="E3" s="290"/>
      <c r="O3" s="578" t="s">
        <v>443</v>
      </c>
      <c r="P3" s="579"/>
    </row>
    <row r="4" spans="2:16" ht="42.75" customHeight="1">
      <c r="B4" s="291" t="s">
        <v>59</v>
      </c>
      <c r="C4" s="292">
        <v>2011</v>
      </c>
      <c r="D4" s="293">
        <v>2012</v>
      </c>
      <c r="E4" s="293">
        <v>2013</v>
      </c>
      <c r="F4" s="293">
        <v>2014</v>
      </c>
      <c r="G4" s="293">
        <v>2015</v>
      </c>
      <c r="H4" s="293">
        <v>2016</v>
      </c>
      <c r="I4" s="293">
        <v>2017</v>
      </c>
      <c r="J4" s="293">
        <v>2018</v>
      </c>
      <c r="K4" s="294">
        <v>2019</v>
      </c>
      <c r="L4" s="295" t="s">
        <v>433</v>
      </c>
      <c r="M4" s="296" t="s">
        <v>434</v>
      </c>
      <c r="N4" s="297" t="s">
        <v>435</v>
      </c>
      <c r="O4" s="386" t="s">
        <v>157</v>
      </c>
      <c r="P4" s="298" t="s">
        <v>436</v>
      </c>
    </row>
    <row r="5" spans="2:16">
      <c r="B5" s="299" t="s">
        <v>112</v>
      </c>
      <c r="C5" s="300">
        <v>23432</v>
      </c>
      <c r="D5" s="301">
        <v>25024</v>
      </c>
      <c r="E5" s="301">
        <v>22519</v>
      </c>
      <c r="F5" s="301">
        <v>25526</v>
      </c>
      <c r="G5" s="302">
        <v>25549</v>
      </c>
      <c r="H5" s="302">
        <v>25069</v>
      </c>
      <c r="I5" s="302">
        <v>23719</v>
      </c>
      <c r="J5" s="301">
        <v>27697</v>
      </c>
      <c r="K5" s="303">
        <v>31034</v>
      </c>
      <c r="L5" s="304">
        <f>AVERAGE(C5:K5)</f>
        <v>25507.666666666668</v>
      </c>
      <c r="M5" s="301">
        <f>AVERAGE(C5:G5)</f>
        <v>24410</v>
      </c>
      <c r="N5" s="305">
        <f>AVERAGE(G5:K5)</f>
        <v>26613.599999999999</v>
      </c>
      <c r="O5" s="387">
        <f>K5/J5*100</f>
        <v>112.04823627107629</v>
      </c>
      <c r="P5" s="306">
        <f>N5/M5*100</f>
        <v>109.02744776730849</v>
      </c>
    </row>
    <row r="6" spans="2:16">
      <c r="B6" s="299" t="s">
        <v>150</v>
      </c>
      <c r="C6" s="300">
        <v>41</v>
      </c>
      <c r="D6" s="301">
        <v>45</v>
      </c>
      <c r="E6" s="301">
        <v>94</v>
      </c>
      <c r="F6" s="301">
        <v>0</v>
      </c>
      <c r="G6" s="302">
        <v>49</v>
      </c>
      <c r="H6" s="302">
        <v>49</v>
      </c>
      <c r="I6" s="302">
        <v>50</v>
      </c>
      <c r="J6" s="301">
        <v>100</v>
      </c>
      <c r="K6" s="303">
        <v>150</v>
      </c>
      <c r="L6" s="304">
        <f t="shared" ref="L6:L13" si="0">AVERAGE(C6:K6)</f>
        <v>64.222222222222229</v>
      </c>
      <c r="M6" s="301">
        <f t="shared" ref="M6:M13" si="1">AVERAGE(C6:G6)</f>
        <v>45.8</v>
      </c>
      <c r="N6" s="305">
        <f t="shared" ref="N6:N13" si="2">AVERAGE(G6:K6)</f>
        <v>79.599999999999994</v>
      </c>
      <c r="O6" s="387">
        <f t="shared" ref="O6:O23" si="3">K6/J6*100</f>
        <v>150</v>
      </c>
      <c r="P6" s="306">
        <f t="shared" ref="P6:P13" si="4">N6/M6*100</f>
        <v>173.79912663755459</v>
      </c>
    </row>
    <row r="7" spans="2:16">
      <c r="B7" s="299" t="s">
        <v>437</v>
      </c>
      <c r="C7" s="300">
        <v>1519</v>
      </c>
      <c r="D7" s="301">
        <v>1707</v>
      </c>
      <c r="E7" s="301">
        <v>1737</v>
      </c>
      <c r="F7" s="301">
        <v>1292</v>
      </c>
      <c r="G7" s="302">
        <v>1499</v>
      </c>
      <c r="H7" s="302">
        <v>2004</v>
      </c>
      <c r="I7" s="302">
        <v>2008</v>
      </c>
      <c r="J7" s="301">
        <v>2130</v>
      </c>
      <c r="K7" s="303">
        <v>1598</v>
      </c>
      <c r="L7" s="304">
        <f t="shared" si="0"/>
        <v>1721.5555555555557</v>
      </c>
      <c r="M7" s="301">
        <f t="shared" si="1"/>
        <v>1550.8</v>
      </c>
      <c r="N7" s="305">
        <f t="shared" si="2"/>
        <v>1847.8</v>
      </c>
      <c r="O7" s="387">
        <f t="shared" si="3"/>
        <v>75.02347417840376</v>
      </c>
      <c r="P7" s="306">
        <f t="shared" si="4"/>
        <v>119.15140572607686</v>
      </c>
    </row>
    <row r="8" spans="2:16">
      <c r="B8" s="299" t="s">
        <v>438</v>
      </c>
      <c r="C8" s="300">
        <v>70800</v>
      </c>
      <c r="D8" s="301">
        <v>101430</v>
      </c>
      <c r="E8" s="301">
        <v>96254</v>
      </c>
      <c r="F8" s="301">
        <v>94517</v>
      </c>
      <c r="G8" s="302">
        <v>102261</v>
      </c>
      <c r="H8" s="302">
        <v>100028</v>
      </c>
      <c r="I8" s="302">
        <v>102030</v>
      </c>
      <c r="J8" s="301">
        <v>130290</v>
      </c>
      <c r="K8" s="303">
        <v>129665</v>
      </c>
      <c r="L8" s="304">
        <f t="shared" si="0"/>
        <v>103030.55555555556</v>
      </c>
      <c r="M8" s="301">
        <f t="shared" si="1"/>
        <v>93052.4</v>
      </c>
      <c r="N8" s="305">
        <f t="shared" si="2"/>
        <v>112854.8</v>
      </c>
      <c r="O8" s="387">
        <f t="shared" si="3"/>
        <v>99.520300867296029</v>
      </c>
      <c r="P8" s="306">
        <f t="shared" si="4"/>
        <v>121.28091269005421</v>
      </c>
    </row>
    <row r="9" spans="2:16">
      <c r="B9" s="299" t="s">
        <v>439</v>
      </c>
      <c r="C9" s="300">
        <v>296</v>
      </c>
      <c r="D9" s="301">
        <v>229</v>
      </c>
      <c r="E9" s="301">
        <v>234</v>
      </c>
      <c r="F9" s="301">
        <v>234</v>
      </c>
      <c r="G9" s="302">
        <v>196</v>
      </c>
      <c r="H9" s="302">
        <v>26</v>
      </c>
      <c r="I9" s="302">
        <v>21</v>
      </c>
      <c r="J9" s="301">
        <v>26</v>
      </c>
      <c r="K9" s="303">
        <v>13</v>
      </c>
      <c r="L9" s="304">
        <f t="shared" si="0"/>
        <v>141.66666666666666</v>
      </c>
      <c r="M9" s="301">
        <f t="shared" si="1"/>
        <v>237.8</v>
      </c>
      <c r="N9" s="305">
        <f t="shared" si="2"/>
        <v>56.4</v>
      </c>
      <c r="O9" s="387">
        <f t="shared" si="3"/>
        <v>50</v>
      </c>
      <c r="P9" s="306">
        <f t="shared" si="4"/>
        <v>23.71740958788898</v>
      </c>
    </row>
    <row r="10" spans="2:16">
      <c r="B10" s="299" t="s">
        <v>440</v>
      </c>
      <c r="C10" s="300">
        <v>2673</v>
      </c>
      <c r="D10" s="301">
        <v>2750</v>
      </c>
      <c r="E10" s="301">
        <v>8816</v>
      </c>
      <c r="F10" s="301">
        <v>8176</v>
      </c>
      <c r="G10" s="302">
        <v>5681</v>
      </c>
      <c r="H10" s="302">
        <v>6648</v>
      </c>
      <c r="I10" s="302">
        <v>5239</v>
      </c>
      <c r="J10" s="301">
        <v>4691</v>
      </c>
      <c r="K10" s="303">
        <v>5711</v>
      </c>
      <c r="L10" s="304">
        <f t="shared" si="0"/>
        <v>5598.333333333333</v>
      </c>
      <c r="M10" s="301">
        <f t="shared" si="1"/>
        <v>5619.2</v>
      </c>
      <c r="N10" s="305">
        <f t="shared" si="2"/>
        <v>5594</v>
      </c>
      <c r="O10" s="387">
        <f t="shared" si="3"/>
        <v>121.74376465572372</v>
      </c>
      <c r="P10" s="306">
        <f t="shared" si="4"/>
        <v>99.551537585421414</v>
      </c>
    </row>
    <row r="11" spans="2:16">
      <c r="B11" s="299" t="s">
        <v>109</v>
      </c>
      <c r="C11" s="300">
        <v>15912</v>
      </c>
      <c r="D11" s="301">
        <v>14964</v>
      </c>
      <c r="E11" s="301">
        <v>17030</v>
      </c>
      <c r="F11" s="301">
        <v>22500</v>
      </c>
      <c r="G11" s="302">
        <v>16456</v>
      </c>
      <c r="H11" s="302">
        <v>17909</v>
      </c>
      <c r="I11" s="302">
        <v>13395</v>
      </c>
      <c r="J11" s="301">
        <v>13353</v>
      </c>
      <c r="K11" s="303">
        <v>16171</v>
      </c>
      <c r="L11" s="304">
        <f t="shared" si="0"/>
        <v>16410</v>
      </c>
      <c r="M11" s="301">
        <f t="shared" si="1"/>
        <v>17372.400000000001</v>
      </c>
      <c r="N11" s="305">
        <f t="shared" si="2"/>
        <v>15456.8</v>
      </c>
      <c r="O11" s="387">
        <f t="shared" si="3"/>
        <v>121.10387178911107</v>
      </c>
      <c r="P11" s="306">
        <f t="shared" si="4"/>
        <v>88.973313992309627</v>
      </c>
    </row>
    <row r="12" spans="2:16">
      <c r="B12" s="299" t="s">
        <v>441</v>
      </c>
      <c r="C12" s="300">
        <v>40</v>
      </c>
      <c r="D12" s="301">
        <v>70</v>
      </c>
      <c r="E12" s="301">
        <v>45</v>
      </c>
      <c r="F12" s="301">
        <v>64</v>
      </c>
      <c r="G12" s="302">
        <v>76</v>
      </c>
      <c r="H12" s="302">
        <v>56</v>
      </c>
      <c r="I12" s="302">
        <v>71</v>
      </c>
      <c r="J12" s="301">
        <v>60</v>
      </c>
      <c r="K12" s="303">
        <v>60</v>
      </c>
      <c r="L12" s="304">
        <f t="shared" si="0"/>
        <v>60.222222222222221</v>
      </c>
      <c r="M12" s="301">
        <f t="shared" si="1"/>
        <v>59</v>
      </c>
      <c r="N12" s="305">
        <f t="shared" si="2"/>
        <v>64.599999999999994</v>
      </c>
      <c r="O12" s="387">
        <f t="shared" si="3"/>
        <v>100</v>
      </c>
      <c r="P12" s="306">
        <f t="shared" si="4"/>
        <v>109.4915254237288</v>
      </c>
    </row>
    <row r="13" spans="2:16">
      <c r="B13" s="365" t="s">
        <v>77</v>
      </c>
      <c r="C13" s="366">
        <v>114713</v>
      </c>
      <c r="D13" s="367">
        <v>146219</v>
      </c>
      <c r="E13" s="367">
        <v>146729</v>
      </c>
      <c r="F13" s="367">
        <v>152309</v>
      </c>
      <c r="G13" s="368">
        <v>151766</v>
      </c>
      <c r="H13" s="368">
        <v>151788</v>
      </c>
      <c r="I13" s="368">
        <v>146533</v>
      </c>
      <c r="J13" s="367">
        <v>178347.35402029011</v>
      </c>
      <c r="K13" s="369">
        <v>184402</v>
      </c>
      <c r="L13" s="370">
        <f t="shared" si="0"/>
        <v>152534.03933558779</v>
      </c>
      <c r="M13" s="367">
        <f t="shared" si="1"/>
        <v>142347.20000000001</v>
      </c>
      <c r="N13" s="371">
        <f t="shared" si="2"/>
        <v>162567.270804058</v>
      </c>
      <c r="O13" s="388">
        <f t="shared" si="3"/>
        <v>103.39486168043798</v>
      </c>
      <c r="P13" s="372">
        <f t="shared" si="4"/>
        <v>114.20475485577377</v>
      </c>
    </row>
    <row r="14" spans="2:16" ht="13.5">
      <c r="B14" s="549" t="s">
        <v>116</v>
      </c>
      <c r="C14" s="362"/>
      <c r="D14" s="362"/>
      <c r="E14" s="362"/>
      <c r="F14" s="363"/>
      <c r="G14" s="362"/>
      <c r="H14" s="362"/>
      <c r="I14" s="362"/>
      <c r="J14" s="362"/>
      <c r="K14" s="362"/>
      <c r="L14" s="362"/>
      <c r="M14" s="362"/>
      <c r="N14" s="362"/>
      <c r="O14" s="389"/>
      <c r="P14" s="364"/>
    </row>
    <row r="15" spans="2:16">
      <c r="B15" s="299" t="s">
        <v>112</v>
      </c>
      <c r="C15" s="307">
        <f>C5/C13*100</f>
        <v>20.426629937321838</v>
      </c>
      <c r="D15" s="308">
        <f t="shared" ref="D15:N15" si="5">D5/D13*100</f>
        <v>17.114054944979788</v>
      </c>
      <c r="E15" s="308">
        <f t="shared" si="5"/>
        <v>15.347341016431654</v>
      </c>
      <c r="F15" s="308">
        <f t="shared" si="5"/>
        <v>16.759351056076792</v>
      </c>
      <c r="G15" s="308">
        <f t="shared" si="5"/>
        <v>16.834468853366367</v>
      </c>
      <c r="H15" s="308">
        <f t="shared" si="5"/>
        <v>16.515798350330723</v>
      </c>
      <c r="I15" s="308">
        <f t="shared" si="5"/>
        <v>16.186797513188157</v>
      </c>
      <c r="J15" s="308">
        <f t="shared" si="5"/>
        <v>15.529807073475835</v>
      </c>
      <c r="K15" s="309">
        <f t="shared" si="5"/>
        <v>16.82953547141571</v>
      </c>
      <c r="L15" s="307">
        <f t="shared" si="5"/>
        <v>16.722606165662238</v>
      </c>
      <c r="M15" s="308">
        <f t="shared" si="5"/>
        <v>17.148212258477859</v>
      </c>
      <c r="N15" s="310">
        <f t="shared" si="5"/>
        <v>16.370822902032547</v>
      </c>
      <c r="O15" s="387">
        <f t="shared" si="3"/>
        <v>108.36925012519794</v>
      </c>
      <c r="P15" s="306">
        <f>N15/M15*100</f>
        <v>95.46664489144645</v>
      </c>
    </row>
    <row r="16" spans="2:16">
      <c r="B16" s="299" t="s">
        <v>150</v>
      </c>
      <c r="C16" s="307">
        <f>C6/C13*100</f>
        <v>3.5741371945638242E-2</v>
      </c>
      <c r="D16" s="308">
        <f t="shared" ref="D16:N16" si="6">D6/D13*100</f>
        <v>3.0775754176953746E-2</v>
      </c>
      <c r="E16" s="308">
        <f t="shared" si="6"/>
        <v>6.4063682026048022E-2</v>
      </c>
      <c r="F16" s="308">
        <f t="shared" si="6"/>
        <v>0</v>
      </c>
      <c r="G16" s="308">
        <f t="shared" si="6"/>
        <v>3.2286546393790437E-2</v>
      </c>
      <c r="H16" s="308">
        <f t="shared" si="6"/>
        <v>3.228186681424091E-2</v>
      </c>
      <c r="I16" s="308">
        <f t="shared" si="6"/>
        <v>3.4122006646966893E-2</v>
      </c>
      <c r="J16" s="308">
        <f t="shared" si="6"/>
        <v>5.607035806576826E-2</v>
      </c>
      <c r="K16" s="309">
        <f t="shared" si="6"/>
        <v>8.1344020129933525E-2</v>
      </c>
      <c r="L16" s="307">
        <f t="shared" si="6"/>
        <v>4.2103534727044041E-2</v>
      </c>
      <c r="M16" s="308">
        <f t="shared" si="6"/>
        <v>3.2174851349376733E-2</v>
      </c>
      <c r="N16" s="310">
        <f t="shared" si="6"/>
        <v>4.896434540993292E-2</v>
      </c>
      <c r="O16" s="387">
        <f t="shared" si="3"/>
        <v>145.0749075554686</v>
      </c>
      <c r="P16" s="306">
        <f t="shared" ref="P16:P23" si="7">N16/M16*100</f>
        <v>152.18204080648044</v>
      </c>
    </row>
    <row r="17" spans="2:16">
      <c r="B17" s="299" t="s">
        <v>437</v>
      </c>
      <c r="C17" s="307">
        <f>C7/C13*100</f>
        <v>1.3241742435469388</v>
      </c>
      <c r="D17" s="308">
        <f t="shared" ref="D17:N17" si="8">D7/D13*100</f>
        <v>1.1674269417791123</v>
      </c>
      <c r="E17" s="308">
        <f t="shared" si="8"/>
        <v>1.1838150604175044</v>
      </c>
      <c r="F17" s="308">
        <f t="shared" si="8"/>
        <v>0.84827554510895609</v>
      </c>
      <c r="G17" s="308">
        <f t="shared" si="8"/>
        <v>0.98770475600595642</v>
      </c>
      <c r="H17" s="308">
        <f t="shared" si="8"/>
        <v>1.320262471341608</v>
      </c>
      <c r="I17" s="308">
        <f t="shared" si="8"/>
        <v>1.3703397869421905</v>
      </c>
      <c r="J17" s="308">
        <f t="shared" si="8"/>
        <v>1.194298626800864</v>
      </c>
      <c r="K17" s="309">
        <f t="shared" si="8"/>
        <v>0.86658496111755834</v>
      </c>
      <c r="L17" s="307">
        <f t="shared" si="8"/>
        <v>1.1286369672332532</v>
      </c>
      <c r="M17" s="308">
        <f t="shared" si="8"/>
        <v>1.0894488967819527</v>
      </c>
      <c r="N17" s="310">
        <f t="shared" si="8"/>
        <v>1.1366371538753022</v>
      </c>
      <c r="O17" s="387">
        <f t="shared" si="3"/>
        <v>72.560157206146712</v>
      </c>
      <c r="P17" s="306">
        <f t="shared" si="7"/>
        <v>104.33138784505962</v>
      </c>
    </row>
    <row r="18" spans="2:16">
      <c r="B18" s="299" t="s">
        <v>438</v>
      </c>
      <c r="C18" s="307">
        <f>C8/C13*100</f>
        <v>61.719247164663116</v>
      </c>
      <c r="D18" s="308">
        <f t="shared" ref="D18:N18" si="9">D8/D13*100</f>
        <v>69.368549914853745</v>
      </c>
      <c r="E18" s="308">
        <f t="shared" si="9"/>
        <v>65.599847337608779</v>
      </c>
      <c r="F18" s="308">
        <f t="shared" si="9"/>
        <v>62.056083356860071</v>
      </c>
      <c r="G18" s="308">
        <f t="shared" si="9"/>
        <v>67.380704505620486</v>
      </c>
      <c r="H18" s="308">
        <f t="shared" si="9"/>
        <v>65.899807626426337</v>
      </c>
      <c r="I18" s="308">
        <f t="shared" si="9"/>
        <v>69.629366763800647</v>
      </c>
      <c r="J18" s="308">
        <f t="shared" si="9"/>
        <v>73.054069523889467</v>
      </c>
      <c r="K18" s="309">
        <f t="shared" si="9"/>
        <v>70.316482467652193</v>
      </c>
      <c r="L18" s="307">
        <f t="shared" si="9"/>
        <v>67.545943190345611</v>
      </c>
      <c r="M18" s="308">
        <f t="shared" si="9"/>
        <v>65.370024840671249</v>
      </c>
      <c r="N18" s="310">
        <f t="shared" si="9"/>
        <v>69.420369451870584</v>
      </c>
      <c r="O18" s="387">
        <f t="shared" si="3"/>
        <v>96.252656321435921</v>
      </c>
      <c r="P18" s="306">
        <f t="shared" si="7"/>
        <v>106.19602733985704</v>
      </c>
    </row>
    <row r="19" spans="2:16">
      <c r="B19" s="299" t="s">
        <v>439</v>
      </c>
      <c r="C19" s="307">
        <f>C9/C13*100</f>
        <v>0.25803527063192488</v>
      </c>
      <c r="D19" s="308">
        <f t="shared" ref="D19:N19" si="10">D9/D13*100</f>
        <v>0.15661439347827574</v>
      </c>
      <c r="E19" s="308">
        <f t="shared" si="10"/>
        <v>0.15947767653292805</v>
      </c>
      <c r="F19" s="308">
        <f t="shared" si="10"/>
        <v>0.1536350445475973</v>
      </c>
      <c r="G19" s="308">
        <f t="shared" si="10"/>
        <v>0.12914618557516175</v>
      </c>
      <c r="H19" s="308">
        <f t="shared" si="10"/>
        <v>1.7129153819801301E-2</v>
      </c>
      <c r="I19" s="308">
        <f t="shared" si="10"/>
        <v>1.4331242791726097E-2</v>
      </c>
      <c r="J19" s="308">
        <f t="shared" si="10"/>
        <v>1.4578293097099746E-2</v>
      </c>
      <c r="K19" s="309">
        <f t="shared" si="10"/>
        <v>7.0498150779275716E-3</v>
      </c>
      <c r="L19" s="307">
        <f t="shared" si="10"/>
        <v>9.2875444250832426E-2</v>
      </c>
      <c r="M19" s="308">
        <f t="shared" si="10"/>
        <v>0.16705632425506087</v>
      </c>
      <c r="N19" s="310">
        <f t="shared" si="10"/>
        <v>3.4693330164826841E-2</v>
      </c>
      <c r="O19" s="387">
        <f t="shared" si="3"/>
        <v>48.358302518489531</v>
      </c>
      <c r="P19" s="306">
        <f t="shared" si="7"/>
        <v>20.767444943812613</v>
      </c>
    </row>
    <row r="20" spans="2:16">
      <c r="B20" s="299" t="s">
        <v>440</v>
      </c>
      <c r="C20" s="307">
        <f>C10/C13*100</f>
        <v>2.3301631026997813</v>
      </c>
      <c r="D20" s="308">
        <f t="shared" ref="D20:N20" si="11">D10/D13*100</f>
        <v>1.8807405330360623</v>
      </c>
      <c r="E20" s="308">
        <f t="shared" si="11"/>
        <v>6.0083555398046737</v>
      </c>
      <c r="F20" s="308">
        <f t="shared" si="11"/>
        <v>5.3680347188938278</v>
      </c>
      <c r="G20" s="308">
        <f t="shared" si="11"/>
        <v>3.7432626543494592</v>
      </c>
      <c r="H20" s="308">
        <f t="shared" si="11"/>
        <v>4.379792869001502</v>
      </c>
      <c r="I20" s="308">
        <f t="shared" si="11"/>
        <v>3.575303856469191</v>
      </c>
      <c r="J20" s="308">
        <f t="shared" si="11"/>
        <v>2.6302604968651888</v>
      </c>
      <c r="K20" s="309">
        <f t="shared" si="11"/>
        <v>3.0970379930803356</v>
      </c>
      <c r="L20" s="307">
        <f t="shared" si="11"/>
        <v>3.6702190263358374</v>
      </c>
      <c r="M20" s="308">
        <f t="shared" si="11"/>
        <v>3.9475311070396883</v>
      </c>
      <c r="N20" s="310">
        <f t="shared" si="11"/>
        <v>3.4410370379794566</v>
      </c>
      <c r="O20" s="387">
        <f t="shared" si="3"/>
        <v>117.74643601922563</v>
      </c>
      <c r="P20" s="306">
        <f t="shared" si="7"/>
        <v>87.169345716947149</v>
      </c>
    </row>
    <row r="21" spans="2:16">
      <c r="B21" s="299" t="s">
        <v>109</v>
      </c>
      <c r="C21" s="307">
        <f>C11/C13*100</f>
        <v>13.871139278024286</v>
      </c>
      <c r="D21" s="308">
        <f t="shared" ref="D21:N21" si="12">D11/D13*100</f>
        <v>10.233964122309686</v>
      </c>
      <c r="E21" s="308">
        <f t="shared" si="12"/>
        <v>11.606430903229764</v>
      </c>
      <c r="F21" s="308">
        <f t="shared" si="12"/>
        <v>14.772600437268974</v>
      </c>
      <c r="G21" s="308">
        <f t="shared" si="12"/>
        <v>10.84300831543297</v>
      </c>
      <c r="H21" s="308">
        <f t="shared" si="12"/>
        <v>11.798692913800828</v>
      </c>
      <c r="I21" s="308">
        <f t="shared" si="12"/>
        <v>9.1412855807224318</v>
      </c>
      <c r="J21" s="308">
        <f t="shared" si="12"/>
        <v>7.4870749125220346</v>
      </c>
      <c r="K21" s="309">
        <f t="shared" si="12"/>
        <v>8.7694276634743655</v>
      </c>
      <c r="L21" s="307">
        <f t="shared" si="12"/>
        <v>10.75825440110231</v>
      </c>
      <c r="M21" s="308">
        <f t="shared" si="12"/>
        <v>12.204244270347433</v>
      </c>
      <c r="N21" s="310">
        <f t="shared" si="12"/>
        <v>9.5079408810584312</v>
      </c>
      <c r="O21" s="387">
        <f t="shared" si="3"/>
        <v>117.12755336276403</v>
      </c>
      <c r="P21" s="306">
        <f t="shared" si="7"/>
        <v>77.906838559105282</v>
      </c>
    </row>
    <row r="22" spans="2:16">
      <c r="B22" s="299" t="s">
        <v>441</v>
      </c>
      <c r="C22" s="307">
        <f>C12/C13*100</f>
        <v>3.4869631166476331E-2</v>
      </c>
      <c r="D22" s="308">
        <f t="shared" ref="D22:N22" si="13">D12/D13*100</f>
        <v>4.7873395386372496E-2</v>
      </c>
      <c r="E22" s="308">
        <f t="shared" si="13"/>
        <v>3.0668783948640008E-2</v>
      </c>
      <c r="F22" s="308">
        <f t="shared" si="13"/>
        <v>4.2019841243787298E-2</v>
      </c>
      <c r="G22" s="308">
        <f t="shared" si="13"/>
        <v>5.0077092365879053E-2</v>
      </c>
      <c r="H22" s="308">
        <f t="shared" si="13"/>
        <v>3.6893562073418186E-2</v>
      </c>
      <c r="I22" s="308">
        <f t="shared" si="13"/>
        <v>4.8453249438692989E-2</v>
      </c>
      <c r="J22" s="308">
        <f t="shared" si="13"/>
        <v>3.3642214839460956E-2</v>
      </c>
      <c r="K22" s="309">
        <f t="shared" si="13"/>
        <v>3.2537608051973407E-2</v>
      </c>
      <c r="L22" s="307">
        <f t="shared" si="13"/>
        <v>3.9481169242314658E-2</v>
      </c>
      <c r="M22" s="308">
        <f t="shared" si="13"/>
        <v>4.1447952611642518E-2</v>
      </c>
      <c r="N22" s="310">
        <f t="shared" si="13"/>
        <v>3.973739589801089E-2</v>
      </c>
      <c r="O22" s="387">
        <f t="shared" si="3"/>
        <v>96.716605036979047</v>
      </c>
      <c r="P22" s="306">
        <f t="shared" si="7"/>
        <v>95.873000701242987</v>
      </c>
    </row>
    <row r="23" spans="2:16">
      <c r="B23" s="373" t="s">
        <v>77</v>
      </c>
      <c r="C23" s="374">
        <f>SUM(C15:C22)</f>
        <v>100</v>
      </c>
      <c r="D23" s="375">
        <f t="shared" ref="D23:N23" si="14">SUM(D15:D22)</f>
        <v>100</v>
      </c>
      <c r="E23" s="375">
        <f t="shared" si="14"/>
        <v>99.999999999999986</v>
      </c>
      <c r="F23" s="375">
        <f t="shared" si="14"/>
        <v>100</v>
      </c>
      <c r="G23" s="375">
        <f t="shared" si="14"/>
        <v>100.00065890911009</v>
      </c>
      <c r="H23" s="375">
        <f t="shared" si="14"/>
        <v>100.00065881360844</v>
      </c>
      <c r="I23" s="375">
        <f t="shared" si="14"/>
        <v>100</v>
      </c>
      <c r="J23" s="375">
        <f t="shared" si="14"/>
        <v>99.99980149955573</v>
      </c>
      <c r="K23" s="376">
        <f t="shared" si="14"/>
        <v>99.999999999999986</v>
      </c>
      <c r="L23" s="374">
        <f t="shared" si="14"/>
        <v>100.00011989889944</v>
      </c>
      <c r="M23" s="375">
        <f t="shared" si="14"/>
        <v>100.00014050153426</v>
      </c>
      <c r="N23" s="377">
        <f t="shared" si="14"/>
        <v>100.0002024982891</v>
      </c>
      <c r="O23" s="388">
        <f t="shared" si="3"/>
        <v>100.00019850083828</v>
      </c>
      <c r="P23" s="372">
        <f t="shared" si="7"/>
        <v>100.00006199666774</v>
      </c>
    </row>
    <row r="24" spans="2:16">
      <c r="B24" s="288" t="s">
        <v>442</v>
      </c>
    </row>
  </sheetData>
  <mergeCells count="2">
    <mergeCell ref="B2:P2"/>
    <mergeCell ref="O3:P3"/>
  </mergeCells>
  <pageMargins left="0.7" right="0.7" top="0.75" bottom="0.75" header="0.3" footer="0.3"/>
  <pageSetup paperSize="9" orientation="portrait" horizontalDpi="0" verticalDpi="0" r:id="rId1"/>
  <ignoredErrors>
    <ignoredError sqref="M5:N13" formulaRange="1"/>
  </ignoredError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3:G34"/>
  <sheetViews>
    <sheetView workbookViewId="0">
      <selection activeCell="B35" sqref="B35"/>
    </sheetView>
  </sheetViews>
  <sheetFormatPr defaultRowHeight="12"/>
  <cols>
    <col min="1" max="1" width="2.42578125" style="395" customWidth="1"/>
    <col min="2" max="2" width="34" style="395" customWidth="1"/>
    <col min="3" max="3" width="10.85546875" style="395" customWidth="1"/>
    <col min="4" max="4" width="9.28515625" style="395" customWidth="1"/>
    <col min="5" max="7" width="7.28515625" style="395" customWidth="1"/>
    <col min="8" max="242" width="9.140625" style="395"/>
    <col min="243" max="243" width="2.42578125" style="395" customWidth="1"/>
    <col min="244" max="244" width="34" style="395" customWidth="1"/>
    <col min="245" max="245" width="14.140625" style="395" customWidth="1"/>
    <col min="246" max="246" width="6.5703125" style="395" customWidth="1"/>
    <col min="247" max="247" width="6.85546875" style="395" customWidth="1"/>
    <col min="248" max="248" width="6.7109375" style="395" customWidth="1"/>
    <col min="249" max="249" width="7" style="395" customWidth="1"/>
    <col min="250" max="250" width="7.28515625" style="395" customWidth="1"/>
    <col min="251" max="252" width="6.85546875" style="395" customWidth="1"/>
    <col min="253" max="253" width="8.42578125" style="395" customWidth="1"/>
    <col min="254" max="254" width="7.85546875" style="395" customWidth="1"/>
    <col min="255" max="255" width="9.28515625" style="395" customWidth="1"/>
    <col min="256" max="256" width="7.85546875" style="395" customWidth="1"/>
    <col min="257" max="257" width="7.42578125" style="395" customWidth="1"/>
    <col min="258" max="258" width="7.28515625" style="395" customWidth="1"/>
    <col min="259" max="259" width="1.5703125" style="395" customWidth="1"/>
    <col min="260" max="498" width="9.140625" style="395"/>
    <col min="499" max="499" width="2.42578125" style="395" customWidth="1"/>
    <col min="500" max="500" width="34" style="395" customWidth="1"/>
    <col min="501" max="501" width="14.140625" style="395" customWidth="1"/>
    <col min="502" max="502" width="6.5703125" style="395" customWidth="1"/>
    <col min="503" max="503" width="6.85546875" style="395" customWidth="1"/>
    <col min="504" max="504" width="6.7109375" style="395" customWidth="1"/>
    <col min="505" max="505" width="7" style="395" customWidth="1"/>
    <col min="506" max="506" width="7.28515625" style="395" customWidth="1"/>
    <col min="507" max="508" width="6.85546875" style="395" customWidth="1"/>
    <col min="509" max="509" width="8.42578125" style="395" customWidth="1"/>
    <col min="510" max="510" width="7.85546875" style="395" customWidth="1"/>
    <col min="511" max="511" width="9.28515625" style="395" customWidth="1"/>
    <col min="512" max="512" width="7.85546875" style="395" customWidth="1"/>
    <col min="513" max="513" width="7.42578125" style="395" customWidth="1"/>
    <col min="514" max="514" width="7.28515625" style="395" customWidth="1"/>
    <col min="515" max="515" width="1.5703125" style="395" customWidth="1"/>
    <col min="516" max="754" width="9.140625" style="395"/>
    <col min="755" max="755" width="2.42578125" style="395" customWidth="1"/>
    <col min="756" max="756" width="34" style="395" customWidth="1"/>
    <col min="757" max="757" width="14.140625" style="395" customWidth="1"/>
    <col min="758" max="758" width="6.5703125" style="395" customWidth="1"/>
    <col min="759" max="759" width="6.85546875" style="395" customWidth="1"/>
    <col min="760" max="760" width="6.7109375" style="395" customWidth="1"/>
    <col min="761" max="761" width="7" style="395" customWidth="1"/>
    <col min="762" max="762" width="7.28515625" style="395" customWidth="1"/>
    <col min="763" max="764" width="6.85546875" style="395" customWidth="1"/>
    <col min="765" max="765" width="8.42578125" style="395" customWidth="1"/>
    <col min="766" max="766" width="7.85546875" style="395" customWidth="1"/>
    <col min="767" max="767" width="9.28515625" style="395" customWidth="1"/>
    <col min="768" max="768" width="7.85546875" style="395" customWidth="1"/>
    <col min="769" max="769" width="7.42578125" style="395" customWidth="1"/>
    <col min="770" max="770" width="7.28515625" style="395" customWidth="1"/>
    <col min="771" max="771" width="1.5703125" style="395" customWidth="1"/>
    <col min="772" max="1010" width="9.140625" style="395"/>
    <col min="1011" max="1011" width="2.42578125" style="395" customWidth="1"/>
    <col min="1012" max="1012" width="34" style="395" customWidth="1"/>
    <col min="1013" max="1013" width="14.140625" style="395" customWidth="1"/>
    <col min="1014" max="1014" width="6.5703125" style="395" customWidth="1"/>
    <col min="1015" max="1015" width="6.85546875" style="395" customWidth="1"/>
    <col min="1016" max="1016" width="6.7109375" style="395" customWidth="1"/>
    <col min="1017" max="1017" width="7" style="395" customWidth="1"/>
    <col min="1018" max="1018" width="7.28515625" style="395" customWidth="1"/>
    <col min="1019" max="1020" width="6.85546875" style="395" customWidth="1"/>
    <col min="1021" max="1021" width="8.42578125" style="395" customWidth="1"/>
    <col min="1022" max="1022" width="7.85546875" style="395" customWidth="1"/>
    <col min="1023" max="1023" width="9.28515625" style="395" customWidth="1"/>
    <col min="1024" max="1024" width="7.85546875" style="395" customWidth="1"/>
    <col min="1025" max="1025" width="7.42578125" style="395" customWidth="1"/>
    <col min="1026" max="1026" width="7.28515625" style="395" customWidth="1"/>
    <col min="1027" max="1027" width="1.5703125" style="395" customWidth="1"/>
    <col min="1028" max="1266" width="9.140625" style="395"/>
    <col min="1267" max="1267" width="2.42578125" style="395" customWidth="1"/>
    <col min="1268" max="1268" width="34" style="395" customWidth="1"/>
    <col min="1269" max="1269" width="14.140625" style="395" customWidth="1"/>
    <col min="1270" max="1270" width="6.5703125" style="395" customWidth="1"/>
    <col min="1271" max="1271" width="6.85546875" style="395" customWidth="1"/>
    <col min="1272" max="1272" width="6.7109375" style="395" customWidth="1"/>
    <col min="1273" max="1273" width="7" style="395" customWidth="1"/>
    <col min="1274" max="1274" width="7.28515625" style="395" customWidth="1"/>
    <col min="1275" max="1276" width="6.85546875" style="395" customWidth="1"/>
    <col min="1277" max="1277" width="8.42578125" style="395" customWidth="1"/>
    <col min="1278" max="1278" width="7.85546875" style="395" customWidth="1"/>
    <col min="1279" max="1279" width="9.28515625" style="395" customWidth="1"/>
    <col min="1280" max="1280" width="7.85546875" style="395" customWidth="1"/>
    <col min="1281" max="1281" width="7.42578125" style="395" customWidth="1"/>
    <col min="1282" max="1282" width="7.28515625" style="395" customWidth="1"/>
    <col min="1283" max="1283" width="1.5703125" style="395" customWidth="1"/>
    <col min="1284" max="1522" width="9.140625" style="395"/>
    <col min="1523" max="1523" width="2.42578125" style="395" customWidth="1"/>
    <col min="1524" max="1524" width="34" style="395" customWidth="1"/>
    <col min="1525" max="1525" width="14.140625" style="395" customWidth="1"/>
    <col min="1526" max="1526" width="6.5703125" style="395" customWidth="1"/>
    <col min="1527" max="1527" width="6.85546875" style="395" customWidth="1"/>
    <col min="1528" max="1528" width="6.7109375" style="395" customWidth="1"/>
    <col min="1529" max="1529" width="7" style="395" customWidth="1"/>
    <col min="1530" max="1530" width="7.28515625" style="395" customWidth="1"/>
    <col min="1531" max="1532" width="6.85546875" style="395" customWidth="1"/>
    <col min="1533" max="1533" width="8.42578125" style="395" customWidth="1"/>
    <col min="1534" max="1534" width="7.85546875" style="395" customWidth="1"/>
    <col min="1535" max="1535" width="9.28515625" style="395" customWidth="1"/>
    <col min="1536" max="1536" width="7.85546875" style="395" customWidth="1"/>
    <col min="1537" max="1537" width="7.42578125" style="395" customWidth="1"/>
    <col min="1538" max="1538" width="7.28515625" style="395" customWidth="1"/>
    <col min="1539" max="1539" width="1.5703125" style="395" customWidth="1"/>
    <col min="1540" max="1778" width="9.140625" style="395"/>
    <col min="1779" max="1779" width="2.42578125" style="395" customWidth="1"/>
    <col min="1780" max="1780" width="34" style="395" customWidth="1"/>
    <col min="1781" max="1781" width="14.140625" style="395" customWidth="1"/>
    <col min="1782" max="1782" width="6.5703125" style="395" customWidth="1"/>
    <col min="1783" max="1783" width="6.85546875" style="395" customWidth="1"/>
    <col min="1784" max="1784" width="6.7109375" style="395" customWidth="1"/>
    <col min="1785" max="1785" width="7" style="395" customWidth="1"/>
    <col min="1786" max="1786" width="7.28515625" style="395" customWidth="1"/>
    <col min="1787" max="1788" width="6.85546875" style="395" customWidth="1"/>
    <col min="1789" max="1789" width="8.42578125" style="395" customWidth="1"/>
    <col min="1790" max="1790" width="7.85546875" style="395" customWidth="1"/>
    <col min="1791" max="1791" width="9.28515625" style="395" customWidth="1"/>
    <col min="1792" max="1792" width="7.85546875" style="395" customWidth="1"/>
    <col min="1793" max="1793" width="7.42578125" style="395" customWidth="1"/>
    <col min="1794" max="1794" width="7.28515625" style="395" customWidth="1"/>
    <col min="1795" max="1795" width="1.5703125" style="395" customWidth="1"/>
    <col min="1796" max="2034" width="9.140625" style="395"/>
    <col min="2035" max="2035" width="2.42578125" style="395" customWidth="1"/>
    <col min="2036" max="2036" width="34" style="395" customWidth="1"/>
    <col min="2037" max="2037" width="14.140625" style="395" customWidth="1"/>
    <col min="2038" max="2038" width="6.5703125" style="395" customWidth="1"/>
    <col min="2039" max="2039" width="6.85546875" style="395" customWidth="1"/>
    <col min="2040" max="2040" width="6.7109375" style="395" customWidth="1"/>
    <col min="2041" max="2041" width="7" style="395" customWidth="1"/>
    <col min="2042" max="2042" width="7.28515625" style="395" customWidth="1"/>
    <col min="2043" max="2044" width="6.85546875" style="395" customWidth="1"/>
    <col min="2045" max="2045" width="8.42578125" style="395" customWidth="1"/>
    <col min="2046" max="2046" width="7.85546875" style="395" customWidth="1"/>
    <col min="2047" max="2047" width="9.28515625" style="395" customWidth="1"/>
    <col min="2048" max="2048" width="7.85546875" style="395" customWidth="1"/>
    <col min="2049" max="2049" width="7.42578125" style="395" customWidth="1"/>
    <col min="2050" max="2050" width="7.28515625" style="395" customWidth="1"/>
    <col min="2051" max="2051" width="1.5703125" style="395" customWidth="1"/>
    <col min="2052" max="2290" width="9.140625" style="395"/>
    <col min="2291" max="2291" width="2.42578125" style="395" customWidth="1"/>
    <col min="2292" max="2292" width="34" style="395" customWidth="1"/>
    <col min="2293" max="2293" width="14.140625" style="395" customWidth="1"/>
    <col min="2294" max="2294" width="6.5703125" style="395" customWidth="1"/>
    <col min="2295" max="2295" width="6.85546875" style="395" customWidth="1"/>
    <col min="2296" max="2296" width="6.7109375" style="395" customWidth="1"/>
    <col min="2297" max="2297" width="7" style="395" customWidth="1"/>
    <col min="2298" max="2298" width="7.28515625" style="395" customWidth="1"/>
    <col min="2299" max="2300" width="6.85546875" style="395" customWidth="1"/>
    <col min="2301" max="2301" width="8.42578125" style="395" customWidth="1"/>
    <col min="2302" max="2302" width="7.85546875" style="395" customWidth="1"/>
    <col min="2303" max="2303" width="9.28515625" style="395" customWidth="1"/>
    <col min="2304" max="2304" width="7.85546875" style="395" customWidth="1"/>
    <col min="2305" max="2305" width="7.42578125" style="395" customWidth="1"/>
    <col min="2306" max="2306" width="7.28515625" style="395" customWidth="1"/>
    <col min="2307" max="2307" width="1.5703125" style="395" customWidth="1"/>
    <col min="2308" max="2546" width="9.140625" style="395"/>
    <col min="2547" max="2547" width="2.42578125" style="395" customWidth="1"/>
    <col min="2548" max="2548" width="34" style="395" customWidth="1"/>
    <col min="2549" max="2549" width="14.140625" style="395" customWidth="1"/>
    <col min="2550" max="2550" width="6.5703125" style="395" customWidth="1"/>
    <col min="2551" max="2551" width="6.85546875" style="395" customWidth="1"/>
    <col min="2552" max="2552" width="6.7109375" style="395" customWidth="1"/>
    <col min="2553" max="2553" width="7" style="395" customWidth="1"/>
    <col min="2554" max="2554" width="7.28515625" style="395" customWidth="1"/>
    <col min="2555" max="2556" width="6.85546875" style="395" customWidth="1"/>
    <col min="2557" max="2557" width="8.42578125" style="395" customWidth="1"/>
    <col min="2558" max="2558" width="7.85546875" style="395" customWidth="1"/>
    <col min="2559" max="2559" width="9.28515625" style="395" customWidth="1"/>
    <col min="2560" max="2560" width="7.85546875" style="395" customWidth="1"/>
    <col min="2561" max="2561" width="7.42578125" style="395" customWidth="1"/>
    <col min="2562" max="2562" width="7.28515625" style="395" customWidth="1"/>
    <col min="2563" max="2563" width="1.5703125" style="395" customWidth="1"/>
    <col min="2564" max="2802" width="9.140625" style="395"/>
    <col min="2803" max="2803" width="2.42578125" style="395" customWidth="1"/>
    <col min="2804" max="2804" width="34" style="395" customWidth="1"/>
    <col min="2805" max="2805" width="14.140625" style="395" customWidth="1"/>
    <col min="2806" max="2806" width="6.5703125" style="395" customWidth="1"/>
    <col min="2807" max="2807" width="6.85546875" style="395" customWidth="1"/>
    <col min="2808" max="2808" width="6.7109375" style="395" customWidth="1"/>
    <col min="2809" max="2809" width="7" style="395" customWidth="1"/>
    <col min="2810" max="2810" width="7.28515625" style="395" customWidth="1"/>
    <col min="2811" max="2812" width="6.85546875" style="395" customWidth="1"/>
    <col min="2813" max="2813" width="8.42578125" style="395" customWidth="1"/>
    <col min="2814" max="2814" width="7.85546875" style="395" customWidth="1"/>
    <col min="2815" max="2815" width="9.28515625" style="395" customWidth="1"/>
    <col min="2816" max="2816" width="7.85546875" style="395" customWidth="1"/>
    <col min="2817" max="2817" width="7.42578125" style="395" customWidth="1"/>
    <col min="2818" max="2818" width="7.28515625" style="395" customWidth="1"/>
    <col min="2819" max="2819" width="1.5703125" style="395" customWidth="1"/>
    <col min="2820" max="3058" width="9.140625" style="395"/>
    <col min="3059" max="3059" width="2.42578125" style="395" customWidth="1"/>
    <col min="3060" max="3060" width="34" style="395" customWidth="1"/>
    <col min="3061" max="3061" width="14.140625" style="395" customWidth="1"/>
    <col min="3062" max="3062" width="6.5703125" style="395" customWidth="1"/>
    <col min="3063" max="3063" width="6.85546875" style="395" customWidth="1"/>
    <col min="3064" max="3064" width="6.7109375" style="395" customWidth="1"/>
    <col min="3065" max="3065" width="7" style="395" customWidth="1"/>
    <col min="3066" max="3066" width="7.28515625" style="395" customWidth="1"/>
    <col min="3067" max="3068" width="6.85546875" style="395" customWidth="1"/>
    <col min="3069" max="3069" width="8.42578125" style="395" customWidth="1"/>
    <col min="3070" max="3070" width="7.85546875" style="395" customWidth="1"/>
    <col min="3071" max="3071" width="9.28515625" style="395" customWidth="1"/>
    <col min="3072" max="3072" width="7.85546875" style="395" customWidth="1"/>
    <col min="3073" max="3073" width="7.42578125" style="395" customWidth="1"/>
    <col min="3074" max="3074" width="7.28515625" style="395" customWidth="1"/>
    <col min="3075" max="3075" width="1.5703125" style="395" customWidth="1"/>
    <col min="3076" max="3314" width="9.140625" style="395"/>
    <col min="3315" max="3315" width="2.42578125" style="395" customWidth="1"/>
    <col min="3316" max="3316" width="34" style="395" customWidth="1"/>
    <col min="3317" max="3317" width="14.140625" style="395" customWidth="1"/>
    <col min="3318" max="3318" width="6.5703125" style="395" customWidth="1"/>
    <col min="3319" max="3319" width="6.85546875" style="395" customWidth="1"/>
    <col min="3320" max="3320" width="6.7109375" style="395" customWidth="1"/>
    <col min="3321" max="3321" width="7" style="395" customWidth="1"/>
    <col min="3322" max="3322" width="7.28515625" style="395" customWidth="1"/>
    <col min="3323" max="3324" width="6.85546875" style="395" customWidth="1"/>
    <col min="3325" max="3325" width="8.42578125" style="395" customWidth="1"/>
    <col min="3326" max="3326" width="7.85546875" style="395" customWidth="1"/>
    <col min="3327" max="3327" width="9.28515625" style="395" customWidth="1"/>
    <col min="3328" max="3328" width="7.85546875" style="395" customWidth="1"/>
    <col min="3329" max="3329" width="7.42578125" style="395" customWidth="1"/>
    <col min="3330" max="3330" width="7.28515625" style="395" customWidth="1"/>
    <col min="3331" max="3331" width="1.5703125" style="395" customWidth="1"/>
    <col min="3332" max="3570" width="9.140625" style="395"/>
    <col min="3571" max="3571" width="2.42578125" style="395" customWidth="1"/>
    <col min="3572" max="3572" width="34" style="395" customWidth="1"/>
    <col min="3573" max="3573" width="14.140625" style="395" customWidth="1"/>
    <col min="3574" max="3574" width="6.5703125" style="395" customWidth="1"/>
    <col min="3575" max="3575" width="6.85546875" style="395" customWidth="1"/>
    <col min="3576" max="3576" width="6.7109375" style="395" customWidth="1"/>
    <col min="3577" max="3577" width="7" style="395" customWidth="1"/>
    <col min="3578" max="3578" width="7.28515625" style="395" customWidth="1"/>
    <col min="3579" max="3580" width="6.85546875" style="395" customWidth="1"/>
    <col min="3581" max="3581" width="8.42578125" style="395" customWidth="1"/>
    <col min="3582" max="3582" width="7.85546875" style="395" customWidth="1"/>
    <col min="3583" max="3583" width="9.28515625" style="395" customWidth="1"/>
    <col min="3584" max="3584" width="7.85546875" style="395" customWidth="1"/>
    <col min="3585" max="3585" width="7.42578125" style="395" customWidth="1"/>
    <col min="3586" max="3586" width="7.28515625" style="395" customWidth="1"/>
    <col min="3587" max="3587" width="1.5703125" style="395" customWidth="1"/>
    <col min="3588" max="3826" width="9.140625" style="395"/>
    <col min="3827" max="3827" width="2.42578125" style="395" customWidth="1"/>
    <col min="3828" max="3828" width="34" style="395" customWidth="1"/>
    <col min="3829" max="3829" width="14.140625" style="395" customWidth="1"/>
    <col min="3830" max="3830" width="6.5703125" style="395" customWidth="1"/>
    <col min="3831" max="3831" width="6.85546875" style="395" customWidth="1"/>
    <col min="3832" max="3832" width="6.7109375" style="395" customWidth="1"/>
    <col min="3833" max="3833" width="7" style="395" customWidth="1"/>
    <col min="3834" max="3834" width="7.28515625" style="395" customWidth="1"/>
    <col min="3835" max="3836" width="6.85546875" style="395" customWidth="1"/>
    <col min="3837" max="3837" width="8.42578125" style="395" customWidth="1"/>
    <col min="3838" max="3838" width="7.85546875" style="395" customWidth="1"/>
    <col min="3839" max="3839" width="9.28515625" style="395" customWidth="1"/>
    <col min="3840" max="3840" width="7.85546875" style="395" customWidth="1"/>
    <col min="3841" max="3841" width="7.42578125" style="395" customWidth="1"/>
    <col min="3842" max="3842" width="7.28515625" style="395" customWidth="1"/>
    <col min="3843" max="3843" width="1.5703125" style="395" customWidth="1"/>
    <col min="3844" max="4082" width="9.140625" style="395"/>
    <col min="4083" max="4083" width="2.42578125" style="395" customWidth="1"/>
    <col min="4084" max="4084" width="34" style="395" customWidth="1"/>
    <col min="4085" max="4085" width="14.140625" style="395" customWidth="1"/>
    <col min="4086" max="4086" width="6.5703125" style="395" customWidth="1"/>
    <col min="4087" max="4087" width="6.85546875" style="395" customWidth="1"/>
    <col min="4088" max="4088" width="6.7109375" style="395" customWidth="1"/>
    <col min="4089" max="4089" width="7" style="395" customWidth="1"/>
    <col min="4090" max="4090" width="7.28515625" style="395" customWidth="1"/>
    <col min="4091" max="4092" width="6.85546875" style="395" customWidth="1"/>
    <col min="4093" max="4093" width="8.42578125" style="395" customWidth="1"/>
    <col min="4094" max="4094" width="7.85546875" style="395" customWidth="1"/>
    <col min="4095" max="4095" width="9.28515625" style="395" customWidth="1"/>
    <col min="4096" max="4096" width="7.85546875" style="395" customWidth="1"/>
    <col min="4097" max="4097" width="7.42578125" style="395" customWidth="1"/>
    <col min="4098" max="4098" width="7.28515625" style="395" customWidth="1"/>
    <col min="4099" max="4099" width="1.5703125" style="395" customWidth="1"/>
    <col min="4100" max="4338" width="9.140625" style="395"/>
    <col min="4339" max="4339" width="2.42578125" style="395" customWidth="1"/>
    <col min="4340" max="4340" width="34" style="395" customWidth="1"/>
    <col min="4341" max="4341" width="14.140625" style="395" customWidth="1"/>
    <col min="4342" max="4342" width="6.5703125" style="395" customWidth="1"/>
    <col min="4343" max="4343" width="6.85546875" style="395" customWidth="1"/>
    <col min="4344" max="4344" width="6.7109375" style="395" customWidth="1"/>
    <col min="4345" max="4345" width="7" style="395" customWidth="1"/>
    <col min="4346" max="4346" width="7.28515625" style="395" customWidth="1"/>
    <col min="4347" max="4348" width="6.85546875" style="395" customWidth="1"/>
    <col min="4349" max="4349" width="8.42578125" style="395" customWidth="1"/>
    <col min="4350" max="4350" width="7.85546875" style="395" customWidth="1"/>
    <col min="4351" max="4351" width="9.28515625" style="395" customWidth="1"/>
    <col min="4352" max="4352" width="7.85546875" style="395" customWidth="1"/>
    <col min="4353" max="4353" width="7.42578125" style="395" customWidth="1"/>
    <col min="4354" max="4354" width="7.28515625" style="395" customWidth="1"/>
    <col min="4355" max="4355" width="1.5703125" style="395" customWidth="1"/>
    <col min="4356" max="4594" width="9.140625" style="395"/>
    <col min="4595" max="4595" width="2.42578125" style="395" customWidth="1"/>
    <col min="4596" max="4596" width="34" style="395" customWidth="1"/>
    <col min="4597" max="4597" width="14.140625" style="395" customWidth="1"/>
    <col min="4598" max="4598" width="6.5703125" style="395" customWidth="1"/>
    <col min="4599" max="4599" width="6.85546875" style="395" customWidth="1"/>
    <col min="4600" max="4600" width="6.7109375" style="395" customWidth="1"/>
    <col min="4601" max="4601" width="7" style="395" customWidth="1"/>
    <col min="4602" max="4602" width="7.28515625" style="395" customWidth="1"/>
    <col min="4603" max="4604" width="6.85546875" style="395" customWidth="1"/>
    <col min="4605" max="4605" width="8.42578125" style="395" customWidth="1"/>
    <col min="4606" max="4606" width="7.85546875" style="395" customWidth="1"/>
    <col min="4607" max="4607" width="9.28515625" style="395" customWidth="1"/>
    <col min="4608" max="4608" width="7.85546875" style="395" customWidth="1"/>
    <col min="4609" max="4609" width="7.42578125" style="395" customWidth="1"/>
    <col min="4610" max="4610" width="7.28515625" style="395" customWidth="1"/>
    <col min="4611" max="4611" width="1.5703125" style="395" customWidth="1"/>
    <col min="4612" max="4850" width="9.140625" style="395"/>
    <col min="4851" max="4851" width="2.42578125" style="395" customWidth="1"/>
    <col min="4852" max="4852" width="34" style="395" customWidth="1"/>
    <col min="4853" max="4853" width="14.140625" style="395" customWidth="1"/>
    <col min="4854" max="4854" width="6.5703125" style="395" customWidth="1"/>
    <col min="4855" max="4855" width="6.85546875" style="395" customWidth="1"/>
    <col min="4856" max="4856" width="6.7109375" style="395" customWidth="1"/>
    <col min="4857" max="4857" width="7" style="395" customWidth="1"/>
    <col min="4858" max="4858" width="7.28515625" style="395" customWidth="1"/>
    <col min="4859" max="4860" width="6.85546875" style="395" customWidth="1"/>
    <col min="4861" max="4861" width="8.42578125" style="395" customWidth="1"/>
    <col min="4862" max="4862" width="7.85546875" style="395" customWidth="1"/>
    <col min="4863" max="4863" width="9.28515625" style="395" customWidth="1"/>
    <col min="4864" max="4864" width="7.85546875" style="395" customWidth="1"/>
    <col min="4865" max="4865" width="7.42578125" style="395" customWidth="1"/>
    <col min="4866" max="4866" width="7.28515625" style="395" customWidth="1"/>
    <col min="4867" max="4867" width="1.5703125" style="395" customWidth="1"/>
    <col min="4868" max="5106" width="9.140625" style="395"/>
    <col min="5107" max="5107" width="2.42578125" style="395" customWidth="1"/>
    <col min="5108" max="5108" width="34" style="395" customWidth="1"/>
    <col min="5109" max="5109" width="14.140625" style="395" customWidth="1"/>
    <col min="5110" max="5110" width="6.5703125" style="395" customWidth="1"/>
    <col min="5111" max="5111" width="6.85546875" style="395" customWidth="1"/>
    <col min="5112" max="5112" width="6.7109375" style="395" customWidth="1"/>
    <col min="5113" max="5113" width="7" style="395" customWidth="1"/>
    <col min="5114" max="5114" width="7.28515625" style="395" customWidth="1"/>
    <col min="5115" max="5116" width="6.85546875" style="395" customWidth="1"/>
    <col min="5117" max="5117" width="8.42578125" style="395" customWidth="1"/>
    <col min="5118" max="5118" width="7.85546875" style="395" customWidth="1"/>
    <col min="5119" max="5119" width="9.28515625" style="395" customWidth="1"/>
    <col min="5120" max="5120" width="7.85546875" style="395" customWidth="1"/>
    <col min="5121" max="5121" width="7.42578125" style="395" customWidth="1"/>
    <col min="5122" max="5122" width="7.28515625" style="395" customWidth="1"/>
    <col min="5123" max="5123" width="1.5703125" style="395" customWidth="1"/>
    <col min="5124" max="5362" width="9.140625" style="395"/>
    <col min="5363" max="5363" width="2.42578125" style="395" customWidth="1"/>
    <col min="5364" max="5364" width="34" style="395" customWidth="1"/>
    <col min="5365" max="5365" width="14.140625" style="395" customWidth="1"/>
    <col min="5366" max="5366" width="6.5703125" style="395" customWidth="1"/>
    <col min="5367" max="5367" width="6.85546875" style="395" customWidth="1"/>
    <col min="5368" max="5368" width="6.7109375" style="395" customWidth="1"/>
    <col min="5369" max="5369" width="7" style="395" customWidth="1"/>
    <col min="5370" max="5370" width="7.28515625" style="395" customWidth="1"/>
    <col min="5371" max="5372" width="6.85546875" style="395" customWidth="1"/>
    <col min="5373" max="5373" width="8.42578125" style="395" customWidth="1"/>
    <col min="5374" max="5374" width="7.85546875" style="395" customWidth="1"/>
    <col min="5375" max="5375" width="9.28515625" style="395" customWidth="1"/>
    <col min="5376" max="5376" width="7.85546875" style="395" customWidth="1"/>
    <col min="5377" max="5377" width="7.42578125" style="395" customWidth="1"/>
    <col min="5378" max="5378" width="7.28515625" style="395" customWidth="1"/>
    <col min="5379" max="5379" width="1.5703125" style="395" customWidth="1"/>
    <col min="5380" max="5618" width="9.140625" style="395"/>
    <col min="5619" max="5619" width="2.42578125" style="395" customWidth="1"/>
    <col min="5620" max="5620" width="34" style="395" customWidth="1"/>
    <col min="5621" max="5621" width="14.140625" style="395" customWidth="1"/>
    <col min="5622" max="5622" width="6.5703125" style="395" customWidth="1"/>
    <col min="5623" max="5623" width="6.85546875" style="395" customWidth="1"/>
    <col min="5624" max="5624" width="6.7109375" style="395" customWidth="1"/>
    <col min="5625" max="5625" width="7" style="395" customWidth="1"/>
    <col min="5626" max="5626" width="7.28515625" style="395" customWidth="1"/>
    <col min="5627" max="5628" width="6.85546875" style="395" customWidth="1"/>
    <col min="5629" max="5629" width="8.42578125" style="395" customWidth="1"/>
    <col min="5630" max="5630" width="7.85546875" style="395" customWidth="1"/>
    <col min="5631" max="5631" width="9.28515625" style="395" customWidth="1"/>
    <col min="5632" max="5632" width="7.85546875" style="395" customWidth="1"/>
    <col min="5633" max="5633" width="7.42578125" style="395" customWidth="1"/>
    <col min="5634" max="5634" width="7.28515625" style="395" customWidth="1"/>
    <col min="5635" max="5635" width="1.5703125" style="395" customWidth="1"/>
    <col min="5636" max="5874" width="9.140625" style="395"/>
    <col min="5875" max="5875" width="2.42578125" style="395" customWidth="1"/>
    <col min="5876" max="5876" width="34" style="395" customWidth="1"/>
    <col min="5877" max="5877" width="14.140625" style="395" customWidth="1"/>
    <col min="5878" max="5878" width="6.5703125" style="395" customWidth="1"/>
    <col min="5879" max="5879" width="6.85546875" style="395" customWidth="1"/>
    <col min="5880" max="5880" width="6.7109375" style="395" customWidth="1"/>
    <col min="5881" max="5881" width="7" style="395" customWidth="1"/>
    <col min="5882" max="5882" width="7.28515625" style="395" customWidth="1"/>
    <col min="5883" max="5884" width="6.85546875" style="395" customWidth="1"/>
    <col min="5885" max="5885" width="8.42578125" style="395" customWidth="1"/>
    <col min="5886" max="5886" width="7.85546875" style="395" customWidth="1"/>
    <col min="5887" max="5887" width="9.28515625" style="395" customWidth="1"/>
    <col min="5888" max="5888" width="7.85546875" style="395" customWidth="1"/>
    <col min="5889" max="5889" width="7.42578125" style="395" customWidth="1"/>
    <col min="5890" max="5890" width="7.28515625" style="395" customWidth="1"/>
    <col min="5891" max="5891" width="1.5703125" style="395" customWidth="1"/>
    <col min="5892" max="6130" width="9.140625" style="395"/>
    <col min="6131" max="6131" width="2.42578125" style="395" customWidth="1"/>
    <col min="6132" max="6132" width="34" style="395" customWidth="1"/>
    <col min="6133" max="6133" width="14.140625" style="395" customWidth="1"/>
    <col min="6134" max="6134" width="6.5703125" style="395" customWidth="1"/>
    <col min="6135" max="6135" width="6.85546875" style="395" customWidth="1"/>
    <col min="6136" max="6136" width="6.7109375" style="395" customWidth="1"/>
    <col min="6137" max="6137" width="7" style="395" customWidth="1"/>
    <col min="6138" max="6138" width="7.28515625" style="395" customWidth="1"/>
    <col min="6139" max="6140" width="6.85546875" style="395" customWidth="1"/>
    <col min="6141" max="6141" width="8.42578125" style="395" customWidth="1"/>
    <col min="6142" max="6142" width="7.85546875" style="395" customWidth="1"/>
    <col min="6143" max="6143" width="9.28515625" style="395" customWidth="1"/>
    <col min="6144" max="6144" width="7.85546875" style="395" customWidth="1"/>
    <col min="6145" max="6145" width="7.42578125" style="395" customWidth="1"/>
    <col min="6146" max="6146" width="7.28515625" style="395" customWidth="1"/>
    <col min="6147" max="6147" width="1.5703125" style="395" customWidth="1"/>
    <col min="6148" max="6386" width="9.140625" style="395"/>
    <col min="6387" max="6387" width="2.42578125" style="395" customWidth="1"/>
    <col min="6388" max="6388" width="34" style="395" customWidth="1"/>
    <col min="6389" max="6389" width="14.140625" style="395" customWidth="1"/>
    <col min="6390" max="6390" width="6.5703125" style="395" customWidth="1"/>
    <col min="6391" max="6391" width="6.85546875" style="395" customWidth="1"/>
    <col min="6392" max="6392" width="6.7109375" style="395" customWidth="1"/>
    <col min="6393" max="6393" width="7" style="395" customWidth="1"/>
    <col min="6394" max="6394" width="7.28515625" style="395" customWidth="1"/>
    <col min="6395" max="6396" width="6.85546875" style="395" customWidth="1"/>
    <col min="6397" max="6397" width="8.42578125" style="395" customWidth="1"/>
    <col min="6398" max="6398" width="7.85546875" style="395" customWidth="1"/>
    <col min="6399" max="6399" width="9.28515625" style="395" customWidth="1"/>
    <col min="6400" max="6400" width="7.85546875" style="395" customWidth="1"/>
    <col min="6401" max="6401" width="7.42578125" style="395" customWidth="1"/>
    <col min="6402" max="6402" width="7.28515625" style="395" customWidth="1"/>
    <col min="6403" max="6403" width="1.5703125" style="395" customWidth="1"/>
    <col min="6404" max="6642" width="9.140625" style="395"/>
    <col min="6643" max="6643" width="2.42578125" style="395" customWidth="1"/>
    <col min="6644" max="6644" width="34" style="395" customWidth="1"/>
    <col min="6645" max="6645" width="14.140625" style="395" customWidth="1"/>
    <col min="6646" max="6646" width="6.5703125" style="395" customWidth="1"/>
    <col min="6647" max="6647" width="6.85546875" style="395" customWidth="1"/>
    <col min="6648" max="6648" width="6.7109375" style="395" customWidth="1"/>
    <col min="6649" max="6649" width="7" style="395" customWidth="1"/>
    <col min="6650" max="6650" width="7.28515625" style="395" customWidth="1"/>
    <col min="6651" max="6652" width="6.85546875" style="395" customWidth="1"/>
    <col min="6653" max="6653" width="8.42578125" style="395" customWidth="1"/>
    <col min="6654" max="6654" width="7.85546875" style="395" customWidth="1"/>
    <col min="6655" max="6655" width="9.28515625" style="395" customWidth="1"/>
    <col min="6656" max="6656" width="7.85546875" style="395" customWidth="1"/>
    <col min="6657" max="6657" width="7.42578125" style="395" customWidth="1"/>
    <col min="6658" max="6658" width="7.28515625" style="395" customWidth="1"/>
    <col min="6659" max="6659" width="1.5703125" style="395" customWidth="1"/>
    <col min="6660" max="6898" width="9.140625" style="395"/>
    <col min="6899" max="6899" width="2.42578125" style="395" customWidth="1"/>
    <col min="6900" max="6900" width="34" style="395" customWidth="1"/>
    <col min="6901" max="6901" width="14.140625" style="395" customWidth="1"/>
    <col min="6902" max="6902" width="6.5703125" style="395" customWidth="1"/>
    <col min="6903" max="6903" width="6.85546875" style="395" customWidth="1"/>
    <col min="6904" max="6904" width="6.7109375" style="395" customWidth="1"/>
    <col min="6905" max="6905" width="7" style="395" customWidth="1"/>
    <col min="6906" max="6906" width="7.28515625" style="395" customWidth="1"/>
    <col min="6907" max="6908" width="6.85546875" style="395" customWidth="1"/>
    <col min="6909" max="6909" width="8.42578125" style="395" customWidth="1"/>
    <col min="6910" max="6910" width="7.85546875" style="395" customWidth="1"/>
    <col min="6911" max="6911" width="9.28515625" style="395" customWidth="1"/>
    <col min="6912" max="6912" width="7.85546875" style="395" customWidth="1"/>
    <col min="6913" max="6913" width="7.42578125" style="395" customWidth="1"/>
    <col min="6914" max="6914" width="7.28515625" style="395" customWidth="1"/>
    <col min="6915" max="6915" width="1.5703125" style="395" customWidth="1"/>
    <col min="6916" max="7154" width="9.140625" style="395"/>
    <col min="7155" max="7155" width="2.42578125" style="395" customWidth="1"/>
    <col min="7156" max="7156" width="34" style="395" customWidth="1"/>
    <col min="7157" max="7157" width="14.140625" style="395" customWidth="1"/>
    <col min="7158" max="7158" width="6.5703125" style="395" customWidth="1"/>
    <col min="7159" max="7159" width="6.85546875" style="395" customWidth="1"/>
    <col min="7160" max="7160" width="6.7109375" style="395" customWidth="1"/>
    <col min="7161" max="7161" width="7" style="395" customWidth="1"/>
    <col min="7162" max="7162" width="7.28515625" style="395" customWidth="1"/>
    <col min="7163" max="7164" width="6.85546875" style="395" customWidth="1"/>
    <col min="7165" max="7165" width="8.42578125" style="395" customWidth="1"/>
    <col min="7166" max="7166" width="7.85546875" style="395" customWidth="1"/>
    <col min="7167" max="7167" width="9.28515625" style="395" customWidth="1"/>
    <col min="7168" max="7168" width="7.85546875" style="395" customWidth="1"/>
    <col min="7169" max="7169" width="7.42578125" style="395" customWidth="1"/>
    <col min="7170" max="7170" width="7.28515625" style="395" customWidth="1"/>
    <col min="7171" max="7171" width="1.5703125" style="395" customWidth="1"/>
    <col min="7172" max="7410" width="9.140625" style="395"/>
    <col min="7411" max="7411" width="2.42578125" style="395" customWidth="1"/>
    <col min="7412" max="7412" width="34" style="395" customWidth="1"/>
    <col min="7413" max="7413" width="14.140625" style="395" customWidth="1"/>
    <col min="7414" max="7414" width="6.5703125" style="395" customWidth="1"/>
    <col min="7415" max="7415" width="6.85546875" style="395" customWidth="1"/>
    <col min="7416" max="7416" width="6.7109375" style="395" customWidth="1"/>
    <col min="7417" max="7417" width="7" style="395" customWidth="1"/>
    <col min="7418" max="7418" width="7.28515625" style="395" customWidth="1"/>
    <col min="7419" max="7420" width="6.85546875" style="395" customWidth="1"/>
    <col min="7421" max="7421" width="8.42578125" style="395" customWidth="1"/>
    <col min="7422" max="7422" width="7.85546875" style="395" customWidth="1"/>
    <col min="7423" max="7423" width="9.28515625" style="395" customWidth="1"/>
    <col min="7424" max="7424" width="7.85546875" style="395" customWidth="1"/>
    <col min="7425" max="7425" width="7.42578125" style="395" customWidth="1"/>
    <col min="7426" max="7426" width="7.28515625" style="395" customWidth="1"/>
    <col min="7427" max="7427" width="1.5703125" style="395" customWidth="1"/>
    <col min="7428" max="7666" width="9.140625" style="395"/>
    <col min="7667" max="7667" width="2.42578125" style="395" customWidth="1"/>
    <col min="7668" max="7668" width="34" style="395" customWidth="1"/>
    <col min="7669" max="7669" width="14.140625" style="395" customWidth="1"/>
    <col min="7670" max="7670" width="6.5703125" style="395" customWidth="1"/>
    <col min="7671" max="7671" width="6.85546875" style="395" customWidth="1"/>
    <col min="7672" max="7672" width="6.7109375" style="395" customWidth="1"/>
    <col min="7673" max="7673" width="7" style="395" customWidth="1"/>
    <col min="7674" max="7674" width="7.28515625" style="395" customWidth="1"/>
    <col min="7675" max="7676" width="6.85546875" style="395" customWidth="1"/>
    <col min="7677" max="7677" width="8.42578125" style="395" customWidth="1"/>
    <col min="7678" max="7678" width="7.85546875" style="395" customWidth="1"/>
    <col min="7679" max="7679" width="9.28515625" style="395" customWidth="1"/>
    <col min="7680" max="7680" width="7.85546875" style="395" customWidth="1"/>
    <col min="7681" max="7681" width="7.42578125" style="395" customWidth="1"/>
    <col min="7682" max="7682" width="7.28515625" style="395" customWidth="1"/>
    <col min="7683" max="7683" width="1.5703125" style="395" customWidth="1"/>
    <col min="7684" max="7922" width="9.140625" style="395"/>
    <col min="7923" max="7923" width="2.42578125" style="395" customWidth="1"/>
    <col min="7924" max="7924" width="34" style="395" customWidth="1"/>
    <col min="7925" max="7925" width="14.140625" style="395" customWidth="1"/>
    <col min="7926" max="7926" width="6.5703125" style="395" customWidth="1"/>
    <col min="7927" max="7927" width="6.85546875" style="395" customWidth="1"/>
    <col min="7928" max="7928" width="6.7109375" style="395" customWidth="1"/>
    <col min="7929" max="7929" width="7" style="395" customWidth="1"/>
    <col min="7930" max="7930" width="7.28515625" style="395" customWidth="1"/>
    <col min="7931" max="7932" width="6.85546875" style="395" customWidth="1"/>
    <col min="7933" max="7933" width="8.42578125" style="395" customWidth="1"/>
    <col min="7934" max="7934" width="7.85546875" style="395" customWidth="1"/>
    <col min="7935" max="7935" width="9.28515625" style="395" customWidth="1"/>
    <col min="7936" max="7936" width="7.85546875" style="395" customWidth="1"/>
    <col min="7937" max="7937" width="7.42578125" style="395" customWidth="1"/>
    <col min="7938" max="7938" width="7.28515625" style="395" customWidth="1"/>
    <col min="7939" max="7939" width="1.5703125" style="395" customWidth="1"/>
    <col min="7940" max="8178" width="9.140625" style="395"/>
    <col min="8179" max="8179" width="2.42578125" style="395" customWidth="1"/>
    <col min="8180" max="8180" width="34" style="395" customWidth="1"/>
    <col min="8181" max="8181" width="14.140625" style="395" customWidth="1"/>
    <col min="8182" max="8182" width="6.5703125" style="395" customWidth="1"/>
    <col min="8183" max="8183" width="6.85546875" style="395" customWidth="1"/>
    <col min="8184" max="8184" width="6.7109375" style="395" customWidth="1"/>
    <col min="8185" max="8185" width="7" style="395" customWidth="1"/>
    <col min="8186" max="8186" width="7.28515625" style="395" customWidth="1"/>
    <col min="8187" max="8188" width="6.85546875" style="395" customWidth="1"/>
    <col min="8189" max="8189" width="8.42578125" style="395" customWidth="1"/>
    <col min="8190" max="8190" width="7.85546875" style="395" customWidth="1"/>
    <col min="8191" max="8191" width="9.28515625" style="395" customWidth="1"/>
    <col min="8192" max="8192" width="7.85546875" style="395" customWidth="1"/>
    <col min="8193" max="8193" width="7.42578125" style="395" customWidth="1"/>
    <col min="8194" max="8194" width="7.28515625" style="395" customWidth="1"/>
    <col min="8195" max="8195" width="1.5703125" style="395" customWidth="1"/>
    <col min="8196" max="8434" width="9.140625" style="395"/>
    <col min="8435" max="8435" width="2.42578125" style="395" customWidth="1"/>
    <col min="8436" max="8436" width="34" style="395" customWidth="1"/>
    <col min="8437" max="8437" width="14.140625" style="395" customWidth="1"/>
    <col min="8438" max="8438" width="6.5703125" style="395" customWidth="1"/>
    <col min="8439" max="8439" width="6.85546875" style="395" customWidth="1"/>
    <col min="8440" max="8440" width="6.7109375" style="395" customWidth="1"/>
    <col min="8441" max="8441" width="7" style="395" customWidth="1"/>
    <col min="8442" max="8442" width="7.28515625" style="395" customWidth="1"/>
    <col min="8443" max="8444" width="6.85546875" style="395" customWidth="1"/>
    <col min="8445" max="8445" width="8.42578125" style="395" customWidth="1"/>
    <col min="8446" max="8446" width="7.85546875" style="395" customWidth="1"/>
    <col min="8447" max="8447" width="9.28515625" style="395" customWidth="1"/>
    <col min="8448" max="8448" width="7.85546875" style="395" customWidth="1"/>
    <col min="8449" max="8449" width="7.42578125" style="395" customWidth="1"/>
    <col min="8450" max="8450" width="7.28515625" style="395" customWidth="1"/>
    <col min="8451" max="8451" width="1.5703125" style="395" customWidth="1"/>
    <col min="8452" max="8690" width="9.140625" style="395"/>
    <col min="8691" max="8691" width="2.42578125" style="395" customWidth="1"/>
    <col min="8692" max="8692" width="34" style="395" customWidth="1"/>
    <col min="8693" max="8693" width="14.140625" style="395" customWidth="1"/>
    <col min="8694" max="8694" width="6.5703125" style="395" customWidth="1"/>
    <col min="8695" max="8695" width="6.85546875" style="395" customWidth="1"/>
    <col min="8696" max="8696" width="6.7109375" style="395" customWidth="1"/>
    <col min="8697" max="8697" width="7" style="395" customWidth="1"/>
    <col min="8698" max="8698" width="7.28515625" style="395" customWidth="1"/>
    <col min="8699" max="8700" width="6.85546875" style="395" customWidth="1"/>
    <col min="8701" max="8701" width="8.42578125" style="395" customWidth="1"/>
    <col min="8702" max="8702" width="7.85546875" style="395" customWidth="1"/>
    <col min="8703" max="8703" width="9.28515625" style="395" customWidth="1"/>
    <col min="8704" max="8704" width="7.85546875" style="395" customWidth="1"/>
    <col min="8705" max="8705" width="7.42578125" style="395" customWidth="1"/>
    <col min="8706" max="8706" width="7.28515625" style="395" customWidth="1"/>
    <col min="8707" max="8707" width="1.5703125" style="395" customWidth="1"/>
    <col min="8708" max="8946" width="9.140625" style="395"/>
    <col min="8947" max="8947" width="2.42578125" style="395" customWidth="1"/>
    <col min="8948" max="8948" width="34" style="395" customWidth="1"/>
    <col min="8949" max="8949" width="14.140625" style="395" customWidth="1"/>
    <col min="8950" max="8950" width="6.5703125" style="395" customWidth="1"/>
    <col min="8951" max="8951" width="6.85546875" style="395" customWidth="1"/>
    <col min="8952" max="8952" width="6.7109375" style="395" customWidth="1"/>
    <col min="8953" max="8953" width="7" style="395" customWidth="1"/>
    <col min="8954" max="8954" width="7.28515625" style="395" customWidth="1"/>
    <col min="8955" max="8956" width="6.85546875" style="395" customWidth="1"/>
    <col min="8957" max="8957" width="8.42578125" style="395" customWidth="1"/>
    <col min="8958" max="8958" width="7.85546875" style="395" customWidth="1"/>
    <col min="8959" max="8959" width="9.28515625" style="395" customWidth="1"/>
    <col min="8960" max="8960" width="7.85546875" style="395" customWidth="1"/>
    <col min="8961" max="8961" width="7.42578125" style="395" customWidth="1"/>
    <col min="8962" max="8962" width="7.28515625" style="395" customWidth="1"/>
    <col min="8963" max="8963" width="1.5703125" style="395" customWidth="1"/>
    <col min="8964" max="9202" width="9.140625" style="395"/>
    <col min="9203" max="9203" width="2.42578125" style="395" customWidth="1"/>
    <col min="9204" max="9204" width="34" style="395" customWidth="1"/>
    <col min="9205" max="9205" width="14.140625" style="395" customWidth="1"/>
    <col min="9206" max="9206" width="6.5703125" style="395" customWidth="1"/>
    <col min="9207" max="9207" width="6.85546875" style="395" customWidth="1"/>
    <col min="9208" max="9208" width="6.7109375" style="395" customWidth="1"/>
    <col min="9209" max="9209" width="7" style="395" customWidth="1"/>
    <col min="9210" max="9210" width="7.28515625" style="395" customWidth="1"/>
    <col min="9211" max="9212" width="6.85546875" style="395" customWidth="1"/>
    <col min="9213" max="9213" width="8.42578125" style="395" customWidth="1"/>
    <col min="9214" max="9214" width="7.85546875" style="395" customWidth="1"/>
    <col min="9215" max="9215" width="9.28515625" style="395" customWidth="1"/>
    <col min="9216" max="9216" width="7.85546875" style="395" customWidth="1"/>
    <col min="9217" max="9217" width="7.42578125" style="395" customWidth="1"/>
    <col min="9218" max="9218" width="7.28515625" style="395" customWidth="1"/>
    <col min="9219" max="9219" width="1.5703125" style="395" customWidth="1"/>
    <col min="9220" max="9458" width="9.140625" style="395"/>
    <col min="9459" max="9459" width="2.42578125" style="395" customWidth="1"/>
    <col min="9460" max="9460" width="34" style="395" customWidth="1"/>
    <col min="9461" max="9461" width="14.140625" style="395" customWidth="1"/>
    <col min="9462" max="9462" width="6.5703125" style="395" customWidth="1"/>
    <col min="9463" max="9463" width="6.85546875" style="395" customWidth="1"/>
    <col min="9464" max="9464" width="6.7109375" style="395" customWidth="1"/>
    <col min="9465" max="9465" width="7" style="395" customWidth="1"/>
    <col min="9466" max="9466" width="7.28515625" style="395" customWidth="1"/>
    <col min="9467" max="9468" width="6.85546875" style="395" customWidth="1"/>
    <col min="9469" max="9469" width="8.42578125" style="395" customWidth="1"/>
    <col min="9470" max="9470" width="7.85546875" style="395" customWidth="1"/>
    <col min="9471" max="9471" width="9.28515625" style="395" customWidth="1"/>
    <col min="9472" max="9472" width="7.85546875" style="395" customWidth="1"/>
    <col min="9473" max="9473" width="7.42578125" style="395" customWidth="1"/>
    <col min="9474" max="9474" width="7.28515625" style="395" customWidth="1"/>
    <col min="9475" max="9475" width="1.5703125" style="395" customWidth="1"/>
    <col min="9476" max="9714" width="9.140625" style="395"/>
    <col min="9715" max="9715" width="2.42578125" style="395" customWidth="1"/>
    <col min="9716" max="9716" width="34" style="395" customWidth="1"/>
    <col min="9717" max="9717" width="14.140625" style="395" customWidth="1"/>
    <col min="9718" max="9718" width="6.5703125" style="395" customWidth="1"/>
    <col min="9719" max="9719" width="6.85546875" style="395" customWidth="1"/>
    <col min="9720" max="9720" width="6.7109375" style="395" customWidth="1"/>
    <col min="9721" max="9721" width="7" style="395" customWidth="1"/>
    <col min="9722" max="9722" width="7.28515625" style="395" customWidth="1"/>
    <col min="9723" max="9724" width="6.85546875" style="395" customWidth="1"/>
    <col min="9725" max="9725" width="8.42578125" style="395" customWidth="1"/>
    <col min="9726" max="9726" width="7.85546875" style="395" customWidth="1"/>
    <col min="9727" max="9727" width="9.28515625" style="395" customWidth="1"/>
    <col min="9728" max="9728" width="7.85546875" style="395" customWidth="1"/>
    <col min="9729" max="9729" width="7.42578125" style="395" customWidth="1"/>
    <col min="9730" max="9730" width="7.28515625" style="395" customWidth="1"/>
    <col min="9731" max="9731" width="1.5703125" style="395" customWidth="1"/>
    <col min="9732" max="9970" width="9.140625" style="395"/>
    <col min="9971" max="9971" width="2.42578125" style="395" customWidth="1"/>
    <col min="9972" max="9972" width="34" style="395" customWidth="1"/>
    <col min="9973" max="9973" width="14.140625" style="395" customWidth="1"/>
    <col min="9974" max="9974" width="6.5703125" style="395" customWidth="1"/>
    <col min="9975" max="9975" width="6.85546875" style="395" customWidth="1"/>
    <col min="9976" max="9976" width="6.7109375" style="395" customWidth="1"/>
    <col min="9977" max="9977" width="7" style="395" customWidth="1"/>
    <col min="9978" max="9978" width="7.28515625" style="395" customWidth="1"/>
    <col min="9979" max="9980" width="6.85546875" style="395" customWidth="1"/>
    <col min="9981" max="9981" width="8.42578125" style="395" customWidth="1"/>
    <col min="9982" max="9982" width="7.85546875" style="395" customWidth="1"/>
    <col min="9983" max="9983" width="9.28515625" style="395" customWidth="1"/>
    <col min="9984" max="9984" width="7.85546875" style="395" customWidth="1"/>
    <col min="9985" max="9985" width="7.42578125" style="395" customWidth="1"/>
    <col min="9986" max="9986" width="7.28515625" style="395" customWidth="1"/>
    <col min="9987" max="9987" width="1.5703125" style="395" customWidth="1"/>
    <col min="9988" max="10226" width="9.140625" style="395"/>
    <col min="10227" max="10227" width="2.42578125" style="395" customWidth="1"/>
    <col min="10228" max="10228" width="34" style="395" customWidth="1"/>
    <col min="10229" max="10229" width="14.140625" style="395" customWidth="1"/>
    <col min="10230" max="10230" width="6.5703125" style="395" customWidth="1"/>
    <col min="10231" max="10231" width="6.85546875" style="395" customWidth="1"/>
    <col min="10232" max="10232" width="6.7109375" style="395" customWidth="1"/>
    <col min="10233" max="10233" width="7" style="395" customWidth="1"/>
    <col min="10234" max="10234" width="7.28515625" style="395" customWidth="1"/>
    <col min="10235" max="10236" width="6.85546875" style="395" customWidth="1"/>
    <col min="10237" max="10237" width="8.42578125" style="395" customWidth="1"/>
    <col min="10238" max="10238" width="7.85546875" style="395" customWidth="1"/>
    <col min="10239" max="10239" width="9.28515625" style="395" customWidth="1"/>
    <col min="10240" max="10240" width="7.85546875" style="395" customWidth="1"/>
    <col min="10241" max="10241" width="7.42578125" style="395" customWidth="1"/>
    <col min="10242" max="10242" width="7.28515625" style="395" customWidth="1"/>
    <col min="10243" max="10243" width="1.5703125" style="395" customWidth="1"/>
    <col min="10244" max="10482" width="9.140625" style="395"/>
    <col min="10483" max="10483" width="2.42578125" style="395" customWidth="1"/>
    <col min="10484" max="10484" width="34" style="395" customWidth="1"/>
    <col min="10485" max="10485" width="14.140625" style="395" customWidth="1"/>
    <col min="10486" max="10486" width="6.5703125" style="395" customWidth="1"/>
    <col min="10487" max="10487" width="6.85546875" style="395" customWidth="1"/>
    <col min="10488" max="10488" width="6.7109375" style="395" customWidth="1"/>
    <col min="10489" max="10489" width="7" style="395" customWidth="1"/>
    <col min="10490" max="10490" width="7.28515625" style="395" customWidth="1"/>
    <col min="10491" max="10492" width="6.85546875" style="395" customWidth="1"/>
    <col min="10493" max="10493" width="8.42578125" style="395" customWidth="1"/>
    <col min="10494" max="10494" width="7.85546875" style="395" customWidth="1"/>
    <col min="10495" max="10495" width="9.28515625" style="395" customWidth="1"/>
    <col min="10496" max="10496" width="7.85546875" style="395" customWidth="1"/>
    <col min="10497" max="10497" width="7.42578125" style="395" customWidth="1"/>
    <col min="10498" max="10498" width="7.28515625" style="395" customWidth="1"/>
    <col min="10499" max="10499" width="1.5703125" style="395" customWidth="1"/>
    <col min="10500" max="10738" width="9.140625" style="395"/>
    <col min="10739" max="10739" width="2.42578125" style="395" customWidth="1"/>
    <col min="10740" max="10740" width="34" style="395" customWidth="1"/>
    <col min="10741" max="10741" width="14.140625" style="395" customWidth="1"/>
    <col min="10742" max="10742" width="6.5703125" style="395" customWidth="1"/>
    <col min="10743" max="10743" width="6.85546875" style="395" customWidth="1"/>
    <col min="10744" max="10744" width="6.7109375" style="395" customWidth="1"/>
    <col min="10745" max="10745" width="7" style="395" customWidth="1"/>
    <col min="10746" max="10746" width="7.28515625" style="395" customWidth="1"/>
    <col min="10747" max="10748" width="6.85546875" style="395" customWidth="1"/>
    <col min="10749" max="10749" width="8.42578125" style="395" customWidth="1"/>
    <col min="10750" max="10750" width="7.85546875" style="395" customWidth="1"/>
    <col min="10751" max="10751" width="9.28515625" style="395" customWidth="1"/>
    <col min="10752" max="10752" width="7.85546875" style="395" customWidth="1"/>
    <col min="10753" max="10753" width="7.42578125" style="395" customWidth="1"/>
    <col min="10754" max="10754" width="7.28515625" style="395" customWidth="1"/>
    <col min="10755" max="10755" width="1.5703125" style="395" customWidth="1"/>
    <col min="10756" max="10994" width="9.140625" style="395"/>
    <col min="10995" max="10995" width="2.42578125" style="395" customWidth="1"/>
    <col min="10996" max="10996" width="34" style="395" customWidth="1"/>
    <col min="10997" max="10997" width="14.140625" style="395" customWidth="1"/>
    <col min="10998" max="10998" width="6.5703125" style="395" customWidth="1"/>
    <col min="10999" max="10999" width="6.85546875" style="395" customWidth="1"/>
    <col min="11000" max="11000" width="6.7109375" style="395" customWidth="1"/>
    <col min="11001" max="11001" width="7" style="395" customWidth="1"/>
    <col min="11002" max="11002" width="7.28515625" style="395" customWidth="1"/>
    <col min="11003" max="11004" width="6.85546875" style="395" customWidth="1"/>
    <col min="11005" max="11005" width="8.42578125" style="395" customWidth="1"/>
    <col min="11006" max="11006" width="7.85546875" style="395" customWidth="1"/>
    <col min="11007" max="11007" width="9.28515625" style="395" customWidth="1"/>
    <col min="11008" max="11008" width="7.85546875" style="395" customWidth="1"/>
    <col min="11009" max="11009" width="7.42578125" style="395" customWidth="1"/>
    <col min="11010" max="11010" width="7.28515625" style="395" customWidth="1"/>
    <col min="11011" max="11011" width="1.5703125" style="395" customWidth="1"/>
    <col min="11012" max="11250" width="9.140625" style="395"/>
    <col min="11251" max="11251" width="2.42578125" style="395" customWidth="1"/>
    <col min="11252" max="11252" width="34" style="395" customWidth="1"/>
    <col min="11253" max="11253" width="14.140625" style="395" customWidth="1"/>
    <col min="11254" max="11254" width="6.5703125" style="395" customWidth="1"/>
    <col min="11255" max="11255" width="6.85546875" style="395" customWidth="1"/>
    <col min="11256" max="11256" width="6.7109375" style="395" customWidth="1"/>
    <col min="11257" max="11257" width="7" style="395" customWidth="1"/>
    <col min="11258" max="11258" width="7.28515625" style="395" customWidth="1"/>
    <col min="11259" max="11260" width="6.85546875" style="395" customWidth="1"/>
    <col min="11261" max="11261" width="8.42578125" style="395" customWidth="1"/>
    <col min="11262" max="11262" width="7.85546875" style="395" customWidth="1"/>
    <col min="11263" max="11263" width="9.28515625" style="395" customWidth="1"/>
    <col min="11264" max="11264" width="7.85546875" style="395" customWidth="1"/>
    <col min="11265" max="11265" width="7.42578125" style="395" customWidth="1"/>
    <col min="11266" max="11266" width="7.28515625" style="395" customWidth="1"/>
    <col min="11267" max="11267" width="1.5703125" style="395" customWidth="1"/>
    <col min="11268" max="11506" width="9.140625" style="395"/>
    <col min="11507" max="11507" width="2.42578125" style="395" customWidth="1"/>
    <col min="11508" max="11508" width="34" style="395" customWidth="1"/>
    <col min="11509" max="11509" width="14.140625" style="395" customWidth="1"/>
    <col min="11510" max="11510" width="6.5703125" style="395" customWidth="1"/>
    <col min="11511" max="11511" width="6.85546875" style="395" customWidth="1"/>
    <col min="11512" max="11512" width="6.7109375" style="395" customWidth="1"/>
    <col min="11513" max="11513" width="7" style="395" customWidth="1"/>
    <col min="11514" max="11514" width="7.28515625" style="395" customWidth="1"/>
    <col min="11515" max="11516" width="6.85546875" style="395" customWidth="1"/>
    <col min="11517" max="11517" width="8.42578125" style="395" customWidth="1"/>
    <col min="11518" max="11518" width="7.85546875" style="395" customWidth="1"/>
    <col min="11519" max="11519" width="9.28515625" style="395" customWidth="1"/>
    <col min="11520" max="11520" width="7.85546875" style="395" customWidth="1"/>
    <col min="11521" max="11521" width="7.42578125" style="395" customWidth="1"/>
    <col min="11522" max="11522" width="7.28515625" style="395" customWidth="1"/>
    <col min="11523" max="11523" width="1.5703125" style="395" customWidth="1"/>
    <col min="11524" max="11762" width="9.140625" style="395"/>
    <col min="11763" max="11763" width="2.42578125" style="395" customWidth="1"/>
    <col min="11764" max="11764" width="34" style="395" customWidth="1"/>
    <col min="11765" max="11765" width="14.140625" style="395" customWidth="1"/>
    <col min="11766" max="11766" width="6.5703125" style="395" customWidth="1"/>
    <col min="11767" max="11767" width="6.85546875" style="395" customWidth="1"/>
    <col min="11768" max="11768" width="6.7109375" style="395" customWidth="1"/>
    <col min="11769" max="11769" width="7" style="395" customWidth="1"/>
    <col min="11770" max="11770" width="7.28515625" style="395" customWidth="1"/>
    <col min="11771" max="11772" width="6.85546875" style="395" customWidth="1"/>
    <col min="11773" max="11773" width="8.42578125" style="395" customWidth="1"/>
    <col min="11774" max="11774" width="7.85546875" style="395" customWidth="1"/>
    <col min="11775" max="11775" width="9.28515625" style="395" customWidth="1"/>
    <col min="11776" max="11776" width="7.85546875" style="395" customWidth="1"/>
    <col min="11777" max="11777" width="7.42578125" style="395" customWidth="1"/>
    <col min="11778" max="11778" width="7.28515625" style="395" customWidth="1"/>
    <col min="11779" max="11779" width="1.5703125" style="395" customWidth="1"/>
    <col min="11780" max="12018" width="9.140625" style="395"/>
    <col min="12019" max="12019" width="2.42578125" style="395" customWidth="1"/>
    <col min="12020" max="12020" width="34" style="395" customWidth="1"/>
    <col min="12021" max="12021" width="14.140625" style="395" customWidth="1"/>
    <col min="12022" max="12022" width="6.5703125" style="395" customWidth="1"/>
    <col min="12023" max="12023" width="6.85546875" style="395" customWidth="1"/>
    <col min="12024" max="12024" width="6.7109375" style="395" customWidth="1"/>
    <col min="12025" max="12025" width="7" style="395" customWidth="1"/>
    <col min="12026" max="12026" width="7.28515625" style="395" customWidth="1"/>
    <col min="12027" max="12028" width="6.85546875" style="395" customWidth="1"/>
    <col min="12029" max="12029" width="8.42578125" style="395" customWidth="1"/>
    <col min="12030" max="12030" width="7.85546875" style="395" customWidth="1"/>
    <col min="12031" max="12031" width="9.28515625" style="395" customWidth="1"/>
    <col min="12032" max="12032" width="7.85546875" style="395" customWidth="1"/>
    <col min="12033" max="12033" width="7.42578125" style="395" customWidth="1"/>
    <col min="12034" max="12034" width="7.28515625" style="395" customWidth="1"/>
    <col min="12035" max="12035" width="1.5703125" style="395" customWidth="1"/>
    <col min="12036" max="12274" width="9.140625" style="395"/>
    <col min="12275" max="12275" width="2.42578125" style="395" customWidth="1"/>
    <col min="12276" max="12276" width="34" style="395" customWidth="1"/>
    <col min="12277" max="12277" width="14.140625" style="395" customWidth="1"/>
    <col min="12278" max="12278" width="6.5703125" style="395" customWidth="1"/>
    <col min="12279" max="12279" width="6.85546875" style="395" customWidth="1"/>
    <col min="12280" max="12280" width="6.7109375" style="395" customWidth="1"/>
    <col min="12281" max="12281" width="7" style="395" customWidth="1"/>
    <col min="12282" max="12282" width="7.28515625" style="395" customWidth="1"/>
    <col min="12283" max="12284" width="6.85546875" style="395" customWidth="1"/>
    <col min="12285" max="12285" width="8.42578125" style="395" customWidth="1"/>
    <col min="12286" max="12286" width="7.85546875" style="395" customWidth="1"/>
    <col min="12287" max="12287" width="9.28515625" style="395" customWidth="1"/>
    <col min="12288" max="12288" width="7.85546875" style="395" customWidth="1"/>
    <col min="12289" max="12289" width="7.42578125" style="395" customWidth="1"/>
    <col min="12290" max="12290" width="7.28515625" style="395" customWidth="1"/>
    <col min="12291" max="12291" width="1.5703125" style="395" customWidth="1"/>
    <col min="12292" max="12530" width="9.140625" style="395"/>
    <col min="12531" max="12531" width="2.42578125" style="395" customWidth="1"/>
    <col min="12532" max="12532" width="34" style="395" customWidth="1"/>
    <col min="12533" max="12533" width="14.140625" style="395" customWidth="1"/>
    <col min="12534" max="12534" width="6.5703125" style="395" customWidth="1"/>
    <col min="12535" max="12535" width="6.85546875" style="395" customWidth="1"/>
    <col min="12536" max="12536" width="6.7109375" style="395" customWidth="1"/>
    <col min="12537" max="12537" width="7" style="395" customWidth="1"/>
    <col min="12538" max="12538" width="7.28515625" style="395" customWidth="1"/>
    <col min="12539" max="12540" width="6.85546875" style="395" customWidth="1"/>
    <col min="12541" max="12541" width="8.42578125" style="395" customWidth="1"/>
    <col min="12542" max="12542" width="7.85546875" style="395" customWidth="1"/>
    <col min="12543" max="12543" width="9.28515625" style="395" customWidth="1"/>
    <col min="12544" max="12544" width="7.85546875" style="395" customWidth="1"/>
    <col min="12545" max="12545" width="7.42578125" style="395" customWidth="1"/>
    <col min="12546" max="12546" width="7.28515625" style="395" customWidth="1"/>
    <col min="12547" max="12547" width="1.5703125" style="395" customWidth="1"/>
    <col min="12548" max="12786" width="9.140625" style="395"/>
    <col min="12787" max="12787" width="2.42578125" style="395" customWidth="1"/>
    <col min="12788" max="12788" width="34" style="395" customWidth="1"/>
    <col min="12789" max="12789" width="14.140625" style="395" customWidth="1"/>
    <col min="12790" max="12790" width="6.5703125" style="395" customWidth="1"/>
    <col min="12791" max="12791" width="6.85546875" style="395" customWidth="1"/>
    <col min="12792" max="12792" width="6.7109375" style="395" customWidth="1"/>
    <col min="12793" max="12793" width="7" style="395" customWidth="1"/>
    <col min="12794" max="12794" width="7.28515625" style="395" customWidth="1"/>
    <col min="12795" max="12796" width="6.85546875" style="395" customWidth="1"/>
    <col min="12797" max="12797" width="8.42578125" style="395" customWidth="1"/>
    <col min="12798" max="12798" width="7.85546875" style="395" customWidth="1"/>
    <col min="12799" max="12799" width="9.28515625" style="395" customWidth="1"/>
    <col min="12800" max="12800" width="7.85546875" style="395" customWidth="1"/>
    <col min="12801" max="12801" width="7.42578125" style="395" customWidth="1"/>
    <col min="12802" max="12802" width="7.28515625" style="395" customWidth="1"/>
    <col min="12803" max="12803" width="1.5703125" style="395" customWidth="1"/>
    <col min="12804" max="13042" width="9.140625" style="395"/>
    <col min="13043" max="13043" width="2.42578125" style="395" customWidth="1"/>
    <col min="13044" max="13044" width="34" style="395" customWidth="1"/>
    <col min="13045" max="13045" width="14.140625" style="395" customWidth="1"/>
    <col min="13046" max="13046" width="6.5703125" style="395" customWidth="1"/>
    <col min="13047" max="13047" width="6.85546875" style="395" customWidth="1"/>
    <col min="13048" max="13048" width="6.7109375" style="395" customWidth="1"/>
    <col min="13049" max="13049" width="7" style="395" customWidth="1"/>
    <col min="13050" max="13050" width="7.28515625" style="395" customWidth="1"/>
    <col min="13051" max="13052" width="6.85546875" style="395" customWidth="1"/>
    <col min="13053" max="13053" width="8.42578125" style="395" customWidth="1"/>
    <col min="13054" max="13054" width="7.85546875" style="395" customWidth="1"/>
    <col min="13055" max="13055" width="9.28515625" style="395" customWidth="1"/>
    <col min="13056" max="13056" width="7.85546875" style="395" customWidth="1"/>
    <col min="13057" max="13057" width="7.42578125" style="395" customWidth="1"/>
    <col min="13058" max="13058" width="7.28515625" style="395" customWidth="1"/>
    <col min="13059" max="13059" width="1.5703125" style="395" customWidth="1"/>
    <col min="13060" max="13298" width="9.140625" style="395"/>
    <col min="13299" max="13299" width="2.42578125" style="395" customWidth="1"/>
    <col min="13300" max="13300" width="34" style="395" customWidth="1"/>
    <col min="13301" max="13301" width="14.140625" style="395" customWidth="1"/>
    <col min="13302" max="13302" width="6.5703125" style="395" customWidth="1"/>
    <col min="13303" max="13303" width="6.85546875" style="395" customWidth="1"/>
    <col min="13304" max="13304" width="6.7109375" style="395" customWidth="1"/>
    <col min="13305" max="13305" width="7" style="395" customWidth="1"/>
    <col min="13306" max="13306" width="7.28515625" style="395" customWidth="1"/>
    <col min="13307" max="13308" width="6.85546875" style="395" customWidth="1"/>
    <col min="13309" max="13309" width="8.42578125" style="395" customWidth="1"/>
    <col min="13310" max="13310" width="7.85546875" style="395" customWidth="1"/>
    <col min="13311" max="13311" width="9.28515625" style="395" customWidth="1"/>
    <col min="13312" max="13312" width="7.85546875" style="395" customWidth="1"/>
    <col min="13313" max="13313" width="7.42578125" style="395" customWidth="1"/>
    <col min="13314" max="13314" width="7.28515625" style="395" customWidth="1"/>
    <col min="13315" max="13315" width="1.5703125" style="395" customWidth="1"/>
    <col min="13316" max="13554" width="9.140625" style="395"/>
    <col min="13555" max="13555" width="2.42578125" style="395" customWidth="1"/>
    <col min="13556" max="13556" width="34" style="395" customWidth="1"/>
    <col min="13557" max="13557" width="14.140625" style="395" customWidth="1"/>
    <col min="13558" max="13558" width="6.5703125" style="395" customWidth="1"/>
    <col min="13559" max="13559" width="6.85546875" style="395" customWidth="1"/>
    <col min="13560" max="13560" width="6.7109375" style="395" customWidth="1"/>
    <col min="13561" max="13561" width="7" style="395" customWidth="1"/>
    <col min="13562" max="13562" width="7.28515625" style="395" customWidth="1"/>
    <col min="13563" max="13564" width="6.85546875" style="395" customWidth="1"/>
    <col min="13565" max="13565" width="8.42578125" style="395" customWidth="1"/>
    <col min="13566" max="13566" width="7.85546875" style="395" customWidth="1"/>
    <col min="13567" max="13567" width="9.28515625" style="395" customWidth="1"/>
    <col min="13568" max="13568" width="7.85546875" style="395" customWidth="1"/>
    <col min="13569" max="13569" width="7.42578125" style="395" customWidth="1"/>
    <col min="13570" max="13570" width="7.28515625" style="395" customWidth="1"/>
    <col min="13571" max="13571" width="1.5703125" style="395" customWidth="1"/>
    <col min="13572" max="13810" width="9.140625" style="395"/>
    <col min="13811" max="13811" width="2.42578125" style="395" customWidth="1"/>
    <col min="13812" max="13812" width="34" style="395" customWidth="1"/>
    <col min="13813" max="13813" width="14.140625" style="395" customWidth="1"/>
    <col min="13814" max="13814" width="6.5703125" style="395" customWidth="1"/>
    <col min="13815" max="13815" width="6.85546875" style="395" customWidth="1"/>
    <col min="13816" max="13816" width="6.7109375" style="395" customWidth="1"/>
    <col min="13817" max="13817" width="7" style="395" customWidth="1"/>
    <col min="13818" max="13818" width="7.28515625" style="395" customWidth="1"/>
    <col min="13819" max="13820" width="6.85546875" style="395" customWidth="1"/>
    <col min="13821" max="13821" width="8.42578125" style="395" customWidth="1"/>
    <col min="13822" max="13822" width="7.85546875" style="395" customWidth="1"/>
    <col min="13823" max="13823" width="9.28515625" style="395" customWidth="1"/>
    <col min="13824" max="13824" width="7.85546875" style="395" customWidth="1"/>
    <col min="13825" max="13825" width="7.42578125" style="395" customWidth="1"/>
    <col min="13826" max="13826" width="7.28515625" style="395" customWidth="1"/>
    <col min="13827" max="13827" width="1.5703125" style="395" customWidth="1"/>
    <col min="13828" max="14066" width="9.140625" style="395"/>
    <col min="14067" max="14067" width="2.42578125" style="395" customWidth="1"/>
    <col min="14068" max="14068" width="34" style="395" customWidth="1"/>
    <col min="14069" max="14069" width="14.140625" style="395" customWidth="1"/>
    <col min="14070" max="14070" width="6.5703125" style="395" customWidth="1"/>
    <col min="14071" max="14071" width="6.85546875" style="395" customWidth="1"/>
    <col min="14072" max="14072" width="6.7109375" style="395" customWidth="1"/>
    <col min="14073" max="14073" width="7" style="395" customWidth="1"/>
    <col min="14074" max="14074" width="7.28515625" style="395" customWidth="1"/>
    <col min="14075" max="14076" width="6.85546875" style="395" customWidth="1"/>
    <col min="14077" max="14077" width="8.42578125" style="395" customWidth="1"/>
    <col min="14078" max="14078" width="7.85546875" style="395" customWidth="1"/>
    <col min="14079" max="14079" width="9.28515625" style="395" customWidth="1"/>
    <col min="14080" max="14080" width="7.85546875" style="395" customWidth="1"/>
    <col min="14081" max="14081" width="7.42578125" style="395" customWidth="1"/>
    <col min="14082" max="14082" width="7.28515625" style="395" customWidth="1"/>
    <col min="14083" max="14083" width="1.5703125" style="395" customWidth="1"/>
    <col min="14084" max="14322" width="9.140625" style="395"/>
    <col min="14323" max="14323" width="2.42578125" style="395" customWidth="1"/>
    <col min="14324" max="14324" width="34" style="395" customWidth="1"/>
    <col min="14325" max="14325" width="14.140625" style="395" customWidth="1"/>
    <col min="14326" max="14326" width="6.5703125" style="395" customWidth="1"/>
    <col min="14327" max="14327" width="6.85546875" style="395" customWidth="1"/>
    <col min="14328" max="14328" width="6.7109375" style="395" customWidth="1"/>
    <col min="14329" max="14329" width="7" style="395" customWidth="1"/>
    <col min="14330" max="14330" width="7.28515625" style="395" customWidth="1"/>
    <col min="14331" max="14332" width="6.85546875" style="395" customWidth="1"/>
    <col min="14333" max="14333" width="8.42578125" style="395" customWidth="1"/>
    <col min="14334" max="14334" width="7.85546875" style="395" customWidth="1"/>
    <col min="14335" max="14335" width="9.28515625" style="395" customWidth="1"/>
    <col min="14336" max="14336" width="7.85546875" style="395" customWidth="1"/>
    <col min="14337" max="14337" width="7.42578125" style="395" customWidth="1"/>
    <col min="14338" max="14338" width="7.28515625" style="395" customWidth="1"/>
    <col min="14339" max="14339" width="1.5703125" style="395" customWidth="1"/>
    <col min="14340" max="14578" width="9.140625" style="395"/>
    <col min="14579" max="14579" width="2.42578125" style="395" customWidth="1"/>
    <col min="14580" max="14580" width="34" style="395" customWidth="1"/>
    <col min="14581" max="14581" width="14.140625" style="395" customWidth="1"/>
    <col min="14582" max="14582" width="6.5703125" style="395" customWidth="1"/>
    <col min="14583" max="14583" width="6.85546875" style="395" customWidth="1"/>
    <col min="14584" max="14584" width="6.7109375" style="395" customWidth="1"/>
    <col min="14585" max="14585" width="7" style="395" customWidth="1"/>
    <col min="14586" max="14586" width="7.28515625" style="395" customWidth="1"/>
    <col min="14587" max="14588" width="6.85546875" style="395" customWidth="1"/>
    <col min="14589" max="14589" width="8.42578125" style="395" customWidth="1"/>
    <col min="14590" max="14590" width="7.85546875" style="395" customWidth="1"/>
    <col min="14591" max="14591" width="9.28515625" style="395" customWidth="1"/>
    <col min="14592" max="14592" width="7.85546875" style="395" customWidth="1"/>
    <col min="14593" max="14593" width="7.42578125" style="395" customWidth="1"/>
    <col min="14594" max="14594" width="7.28515625" style="395" customWidth="1"/>
    <col min="14595" max="14595" width="1.5703125" style="395" customWidth="1"/>
    <col min="14596" max="14834" width="9.140625" style="395"/>
    <col min="14835" max="14835" width="2.42578125" style="395" customWidth="1"/>
    <col min="14836" max="14836" width="34" style="395" customWidth="1"/>
    <col min="14837" max="14837" width="14.140625" style="395" customWidth="1"/>
    <col min="14838" max="14838" width="6.5703125" style="395" customWidth="1"/>
    <col min="14839" max="14839" width="6.85546875" style="395" customWidth="1"/>
    <col min="14840" max="14840" width="6.7109375" style="395" customWidth="1"/>
    <col min="14841" max="14841" width="7" style="395" customWidth="1"/>
    <col min="14842" max="14842" width="7.28515625" style="395" customWidth="1"/>
    <col min="14843" max="14844" width="6.85546875" style="395" customWidth="1"/>
    <col min="14845" max="14845" width="8.42578125" style="395" customWidth="1"/>
    <col min="14846" max="14846" width="7.85546875" style="395" customWidth="1"/>
    <col min="14847" max="14847" width="9.28515625" style="395" customWidth="1"/>
    <col min="14848" max="14848" width="7.85546875" style="395" customWidth="1"/>
    <col min="14849" max="14849" width="7.42578125" style="395" customWidth="1"/>
    <col min="14850" max="14850" width="7.28515625" style="395" customWidth="1"/>
    <col min="14851" max="14851" width="1.5703125" style="395" customWidth="1"/>
    <col min="14852" max="15090" width="9.140625" style="395"/>
    <col min="15091" max="15091" width="2.42578125" style="395" customWidth="1"/>
    <col min="15092" max="15092" width="34" style="395" customWidth="1"/>
    <col min="15093" max="15093" width="14.140625" style="395" customWidth="1"/>
    <col min="15094" max="15094" width="6.5703125" style="395" customWidth="1"/>
    <col min="15095" max="15095" width="6.85546875" style="395" customWidth="1"/>
    <col min="15096" max="15096" width="6.7109375" style="395" customWidth="1"/>
    <col min="15097" max="15097" width="7" style="395" customWidth="1"/>
    <col min="15098" max="15098" width="7.28515625" style="395" customWidth="1"/>
    <col min="15099" max="15100" width="6.85546875" style="395" customWidth="1"/>
    <col min="15101" max="15101" width="8.42578125" style="395" customWidth="1"/>
    <col min="15102" max="15102" width="7.85546875" style="395" customWidth="1"/>
    <col min="15103" max="15103" width="9.28515625" style="395" customWidth="1"/>
    <col min="15104" max="15104" width="7.85546875" style="395" customWidth="1"/>
    <col min="15105" max="15105" width="7.42578125" style="395" customWidth="1"/>
    <col min="15106" max="15106" width="7.28515625" style="395" customWidth="1"/>
    <col min="15107" max="15107" width="1.5703125" style="395" customWidth="1"/>
    <col min="15108" max="15346" width="9.140625" style="395"/>
    <col min="15347" max="15347" width="2.42578125" style="395" customWidth="1"/>
    <col min="15348" max="15348" width="34" style="395" customWidth="1"/>
    <col min="15349" max="15349" width="14.140625" style="395" customWidth="1"/>
    <col min="15350" max="15350" width="6.5703125" style="395" customWidth="1"/>
    <col min="15351" max="15351" width="6.85546875" style="395" customWidth="1"/>
    <col min="15352" max="15352" width="6.7109375" style="395" customWidth="1"/>
    <col min="15353" max="15353" width="7" style="395" customWidth="1"/>
    <col min="15354" max="15354" width="7.28515625" style="395" customWidth="1"/>
    <col min="15355" max="15356" width="6.85546875" style="395" customWidth="1"/>
    <col min="15357" max="15357" width="8.42578125" style="395" customWidth="1"/>
    <col min="15358" max="15358" width="7.85546875" style="395" customWidth="1"/>
    <col min="15359" max="15359" width="9.28515625" style="395" customWidth="1"/>
    <col min="15360" max="15360" width="7.85546875" style="395" customWidth="1"/>
    <col min="15361" max="15361" width="7.42578125" style="395" customWidth="1"/>
    <col min="15362" max="15362" width="7.28515625" style="395" customWidth="1"/>
    <col min="15363" max="15363" width="1.5703125" style="395" customWidth="1"/>
    <col min="15364" max="15602" width="9.140625" style="395"/>
    <col min="15603" max="15603" width="2.42578125" style="395" customWidth="1"/>
    <col min="15604" max="15604" width="34" style="395" customWidth="1"/>
    <col min="15605" max="15605" width="14.140625" style="395" customWidth="1"/>
    <col min="15606" max="15606" width="6.5703125" style="395" customWidth="1"/>
    <col min="15607" max="15607" width="6.85546875" style="395" customWidth="1"/>
    <col min="15608" max="15608" width="6.7109375" style="395" customWidth="1"/>
    <col min="15609" max="15609" width="7" style="395" customWidth="1"/>
    <col min="15610" max="15610" width="7.28515625" style="395" customWidth="1"/>
    <col min="15611" max="15612" width="6.85546875" style="395" customWidth="1"/>
    <col min="15613" max="15613" width="8.42578125" style="395" customWidth="1"/>
    <col min="15614" max="15614" width="7.85546875" style="395" customWidth="1"/>
    <col min="15615" max="15615" width="9.28515625" style="395" customWidth="1"/>
    <col min="15616" max="15616" width="7.85546875" style="395" customWidth="1"/>
    <col min="15617" max="15617" width="7.42578125" style="395" customWidth="1"/>
    <col min="15618" max="15618" width="7.28515625" style="395" customWidth="1"/>
    <col min="15619" max="15619" width="1.5703125" style="395" customWidth="1"/>
    <col min="15620" max="15858" width="9.140625" style="395"/>
    <col min="15859" max="15859" width="2.42578125" style="395" customWidth="1"/>
    <col min="15860" max="15860" width="34" style="395" customWidth="1"/>
    <col min="15861" max="15861" width="14.140625" style="395" customWidth="1"/>
    <col min="15862" max="15862" width="6.5703125" style="395" customWidth="1"/>
    <col min="15863" max="15863" width="6.85546875" style="395" customWidth="1"/>
    <col min="15864" max="15864" width="6.7109375" style="395" customWidth="1"/>
    <col min="15865" max="15865" width="7" style="395" customWidth="1"/>
    <col min="15866" max="15866" width="7.28515625" style="395" customWidth="1"/>
    <col min="15867" max="15868" width="6.85546875" style="395" customWidth="1"/>
    <col min="15869" max="15869" width="8.42578125" style="395" customWidth="1"/>
    <col min="15870" max="15870" width="7.85546875" style="395" customWidth="1"/>
    <col min="15871" max="15871" width="9.28515625" style="395" customWidth="1"/>
    <col min="15872" max="15872" width="7.85546875" style="395" customWidth="1"/>
    <col min="15873" max="15873" width="7.42578125" style="395" customWidth="1"/>
    <col min="15874" max="15874" width="7.28515625" style="395" customWidth="1"/>
    <col min="15875" max="15875" width="1.5703125" style="395" customWidth="1"/>
    <col min="15876" max="16114" width="9.140625" style="395"/>
    <col min="16115" max="16115" width="2.42578125" style="395" customWidth="1"/>
    <col min="16116" max="16116" width="34" style="395" customWidth="1"/>
    <col min="16117" max="16117" width="14.140625" style="395" customWidth="1"/>
    <col min="16118" max="16118" width="6.5703125" style="395" customWidth="1"/>
    <col min="16119" max="16119" width="6.85546875" style="395" customWidth="1"/>
    <col min="16120" max="16120" width="6.7109375" style="395" customWidth="1"/>
    <col min="16121" max="16121" width="7" style="395" customWidth="1"/>
    <col min="16122" max="16122" width="7.28515625" style="395" customWidth="1"/>
    <col min="16123" max="16124" width="6.85546875" style="395" customWidth="1"/>
    <col min="16125" max="16125" width="8.42578125" style="395" customWidth="1"/>
    <col min="16126" max="16126" width="7.85546875" style="395" customWidth="1"/>
    <col min="16127" max="16127" width="9.28515625" style="395" customWidth="1"/>
    <col min="16128" max="16128" width="7.85546875" style="395" customWidth="1"/>
    <col min="16129" max="16129" width="7.42578125" style="395" customWidth="1"/>
    <col min="16130" max="16130" width="7.28515625" style="395" customWidth="1"/>
    <col min="16131" max="16131" width="1.5703125" style="395" customWidth="1"/>
    <col min="16132" max="16384" width="9.140625" style="395"/>
  </cols>
  <sheetData>
    <row r="3" spans="2:7" ht="28.5" customHeight="1">
      <c r="B3" s="582" t="s">
        <v>471</v>
      </c>
      <c r="C3" s="583"/>
      <c r="D3" s="557"/>
      <c r="E3" s="565"/>
      <c r="F3" s="565"/>
      <c r="G3" s="565"/>
    </row>
    <row r="4" spans="2:7" ht="15">
      <c r="B4" s="396"/>
      <c r="C4" s="397"/>
      <c r="D4" s="398"/>
      <c r="G4" s="395" t="s">
        <v>472</v>
      </c>
    </row>
    <row r="5" spans="2:7">
      <c r="B5" s="584" t="s">
        <v>59</v>
      </c>
      <c r="C5" s="584" t="s">
        <v>473</v>
      </c>
      <c r="D5" s="584" t="s">
        <v>548</v>
      </c>
      <c r="E5" s="399" t="s">
        <v>474</v>
      </c>
      <c r="F5" s="400" t="s">
        <v>475</v>
      </c>
      <c r="G5" s="401" t="s">
        <v>476</v>
      </c>
    </row>
    <row r="6" spans="2:7" ht="25.5" customHeight="1">
      <c r="B6" s="585"/>
      <c r="C6" s="585"/>
      <c r="D6" s="585"/>
      <c r="E6" s="586" t="s">
        <v>477</v>
      </c>
      <c r="F6" s="586"/>
      <c r="G6" s="586"/>
    </row>
    <row r="7" spans="2:7">
      <c r="B7" s="402" t="s">
        <v>478</v>
      </c>
      <c r="C7" s="403" t="s">
        <v>479</v>
      </c>
      <c r="D7" s="404">
        <v>4000.8</v>
      </c>
      <c r="E7" s="405">
        <v>4226</v>
      </c>
      <c r="F7" s="406">
        <v>2774</v>
      </c>
      <c r="G7" s="407">
        <v>5278</v>
      </c>
    </row>
    <row r="8" spans="2:7">
      <c r="B8" s="402" t="s">
        <v>480</v>
      </c>
      <c r="C8" s="403" t="s">
        <v>481</v>
      </c>
      <c r="D8" s="408">
        <v>48.235999999999997</v>
      </c>
      <c r="E8" s="409">
        <v>31.21</v>
      </c>
      <c r="F8" s="410">
        <v>51.39</v>
      </c>
      <c r="G8" s="411">
        <v>13.22</v>
      </c>
    </row>
    <row r="9" spans="2:7">
      <c r="B9" s="402" t="s">
        <v>482</v>
      </c>
      <c r="C9" s="403" t="s">
        <v>483</v>
      </c>
      <c r="D9" s="408">
        <v>509.68666666666667</v>
      </c>
      <c r="E9" s="409">
        <v>668.2</v>
      </c>
      <c r="F9" s="412">
        <v>581.29999999999995</v>
      </c>
      <c r="G9" s="413">
        <v>543.70000000000005</v>
      </c>
    </row>
    <row r="10" spans="2:7">
      <c r="B10" s="414" t="s">
        <v>484</v>
      </c>
      <c r="C10" s="415" t="s">
        <v>485</v>
      </c>
      <c r="D10" s="404">
        <v>5644.1333333333332</v>
      </c>
      <c r="E10" s="416">
        <v>8130</v>
      </c>
      <c r="F10" s="417">
        <v>7503</v>
      </c>
      <c r="G10" s="418">
        <v>7157</v>
      </c>
    </row>
    <row r="11" spans="2:7">
      <c r="B11" s="414" t="s">
        <v>486</v>
      </c>
      <c r="C11" s="415" t="s">
        <v>487</v>
      </c>
      <c r="D11" s="404">
        <v>75847.199999999997</v>
      </c>
      <c r="E11" s="416">
        <v>115349</v>
      </c>
      <c r="F11" s="417">
        <v>96734</v>
      </c>
      <c r="G11" s="418">
        <v>62332</v>
      </c>
    </row>
    <row r="12" spans="2:7">
      <c r="B12" s="414" t="s">
        <v>488</v>
      </c>
      <c r="C12" s="415" t="s">
        <v>487</v>
      </c>
      <c r="D12" s="404">
        <v>93323.266666666663</v>
      </c>
      <c r="E12" s="416">
        <v>152633</v>
      </c>
      <c r="F12" s="417">
        <v>125913</v>
      </c>
      <c r="G12" s="418">
        <v>75603</v>
      </c>
    </row>
    <row r="13" spans="2:7">
      <c r="B13" s="419" t="s">
        <v>489</v>
      </c>
      <c r="C13" s="420" t="s">
        <v>67</v>
      </c>
      <c r="D13" s="408">
        <v>81.523949363002586</v>
      </c>
      <c r="E13" s="416">
        <v>75.599999999999994</v>
      </c>
      <c r="F13" s="417">
        <v>76.8</v>
      </c>
      <c r="G13" s="418">
        <v>82.4</v>
      </c>
    </row>
    <row r="14" spans="2:7">
      <c r="B14" s="414" t="s">
        <v>490</v>
      </c>
      <c r="C14" s="420" t="s">
        <v>491</v>
      </c>
      <c r="D14" s="408">
        <v>182.32862306680909</v>
      </c>
      <c r="E14" s="409">
        <v>228.42412451361866</v>
      </c>
      <c r="F14" s="412">
        <v>216.60588336487186</v>
      </c>
      <c r="G14" s="413">
        <v>139.05278646312303</v>
      </c>
    </row>
    <row r="15" spans="2:7">
      <c r="B15" s="421" t="s">
        <v>492</v>
      </c>
      <c r="C15" s="422" t="s">
        <v>67</v>
      </c>
      <c r="D15" s="423">
        <v>32.446666666666665</v>
      </c>
      <c r="E15" s="424">
        <v>29.9</v>
      </c>
      <c r="F15" s="425">
        <v>31.7</v>
      </c>
      <c r="G15" s="426">
        <v>34.700000000000003</v>
      </c>
    </row>
    <row r="16" spans="2:7">
      <c r="B16" s="427" t="s">
        <v>493</v>
      </c>
      <c r="C16" s="420" t="s">
        <v>487</v>
      </c>
      <c r="D16" s="404">
        <v>30385.055373333336</v>
      </c>
      <c r="E16" s="428">
        <v>45637.267</v>
      </c>
      <c r="F16" s="429">
        <v>39914.421000000002</v>
      </c>
      <c r="G16" s="430">
        <v>26234.241000000002</v>
      </c>
    </row>
    <row r="17" spans="2:7">
      <c r="B17" s="427" t="s">
        <v>493</v>
      </c>
      <c r="C17" s="420" t="s">
        <v>67</v>
      </c>
      <c r="D17" s="408">
        <v>39.873525497670336</v>
      </c>
      <c r="E17" s="409">
        <v>39.564510312183025</v>
      </c>
      <c r="F17" s="412">
        <v>41.262039200281187</v>
      </c>
      <c r="G17" s="413">
        <v>42.087917923378043</v>
      </c>
    </row>
    <row r="18" spans="2:7">
      <c r="B18" s="427" t="s">
        <v>494</v>
      </c>
      <c r="C18" s="420" t="s">
        <v>491</v>
      </c>
      <c r="D18" s="408">
        <v>59.301891453060115</v>
      </c>
      <c r="E18" s="409">
        <v>68.298813229571977</v>
      </c>
      <c r="F18" s="412">
        <v>68.664065026664389</v>
      </c>
      <c r="G18" s="413">
        <v>48.251316902703699</v>
      </c>
    </row>
    <row r="19" spans="2:7" ht="13.5" customHeight="1">
      <c r="B19" s="431" t="s">
        <v>495</v>
      </c>
      <c r="C19" s="420" t="s">
        <v>491</v>
      </c>
      <c r="D19" s="432">
        <v>107.95197650674658</v>
      </c>
      <c r="E19" s="409">
        <v>108.05148159233761</v>
      </c>
      <c r="F19" s="412">
        <v>119.38757956304835</v>
      </c>
      <c r="G19" s="413">
        <v>92.882104101526565</v>
      </c>
    </row>
    <row r="20" spans="2:7">
      <c r="B20" s="433" t="s">
        <v>496</v>
      </c>
      <c r="C20" s="422" t="s">
        <v>497</v>
      </c>
      <c r="D20" s="408">
        <v>281.93333333333334</v>
      </c>
      <c r="E20" s="434">
        <v>243</v>
      </c>
      <c r="F20" s="179">
        <v>225</v>
      </c>
      <c r="G20" s="435">
        <v>212</v>
      </c>
    </row>
    <row r="21" spans="2:7" ht="12.75">
      <c r="B21" s="402" t="s">
        <v>498</v>
      </c>
      <c r="C21" s="415" t="s">
        <v>67</v>
      </c>
      <c r="D21" s="408">
        <v>45.706666666666671</v>
      </c>
      <c r="E21" s="436">
        <v>54.7</v>
      </c>
      <c r="F21" s="437">
        <v>52</v>
      </c>
      <c r="G21" s="438">
        <v>42.1</v>
      </c>
    </row>
    <row r="22" spans="2:7" ht="12.75">
      <c r="B22" s="402" t="s">
        <v>499</v>
      </c>
      <c r="C22" s="415" t="s">
        <v>67</v>
      </c>
      <c r="D22" s="408">
        <v>39.733333333333334</v>
      </c>
      <c r="E22" s="436">
        <v>28.3</v>
      </c>
      <c r="F22" s="439">
        <v>32</v>
      </c>
      <c r="G22" s="438">
        <v>51.4</v>
      </c>
    </row>
    <row r="23" spans="2:7" ht="12.75">
      <c r="B23" s="402" t="s">
        <v>500</v>
      </c>
      <c r="C23" s="415" t="s">
        <v>67</v>
      </c>
      <c r="D23" s="408">
        <v>14.56</v>
      </c>
      <c r="E23" s="436">
        <v>17</v>
      </c>
      <c r="F23" s="437">
        <v>16</v>
      </c>
      <c r="G23" s="438">
        <v>6.5</v>
      </c>
    </row>
    <row r="24" spans="2:7">
      <c r="B24" s="433" t="s">
        <v>501</v>
      </c>
      <c r="C24" s="422" t="s">
        <v>483</v>
      </c>
      <c r="D24" s="423">
        <v>55.106666666666669</v>
      </c>
      <c r="E24" s="434">
        <v>72.2</v>
      </c>
      <c r="F24" s="179">
        <v>69.400000000000006</v>
      </c>
      <c r="G24" s="435">
        <v>50.5</v>
      </c>
    </row>
    <row r="25" spans="2:7" ht="12.75">
      <c r="B25" s="402" t="s">
        <v>502</v>
      </c>
      <c r="C25" s="415" t="s">
        <v>67</v>
      </c>
      <c r="D25" s="408">
        <v>58.366666666666667</v>
      </c>
      <c r="E25" s="436">
        <v>67.400000000000006</v>
      </c>
      <c r="F25" s="437">
        <v>62.4</v>
      </c>
      <c r="G25" s="438">
        <v>65.3</v>
      </c>
    </row>
    <row r="26" spans="2:7" ht="12.75">
      <c r="B26" s="402" t="s">
        <v>499</v>
      </c>
      <c r="C26" s="415" t="s">
        <v>67</v>
      </c>
      <c r="D26" s="408">
        <v>20.18</v>
      </c>
      <c r="E26" s="440">
        <v>14.8</v>
      </c>
      <c r="F26" s="439">
        <v>16.2</v>
      </c>
      <c r="G26" s="441">
        <v>23.7</v>
      </c>
    </row>
    <row r="27" spans="2:7" ht="12.75">
      <c r="B27" s="402" t="s">
        <v>500</v>
      </c>
      <c r="C27" s="415" t="s">
        <v>67</v>
      </c>
      <c r="D27" s="408">
        <v>21.45333333333333</v>
      </c>
      <c r="E27" s="436">
        <v>17.8</v>
      </c>
      <c r="F27" s="437">
        <v>21.4</v>
      </c>
      <c r="G27" s="438">
        <v>11</v>
      </c>
    </row>
    <row r="28" spans="2:7">
      <c r="B28" s="442" t="s">
        <v>503</v>
      </c>
      <c r="C28" s="443" t="s">
        <v>504</v>
      </c>
      <c r="D28" s="432">
        <v>1.2169902546855929</v>
      </c>
      <c r="E28" s="444">
        <v>2.31336110221083</v>
      </c>
      <c r="F28" s="445">
        <v>1.350457287410002</v>
      </c>
      <c r="G28" s="445">
        <v>3.8199697428139183</v>
      </c>
    </row>
    <row r="29" spans="2:7" ht="12.75">
      <c r="B29" s="402" t="s">
        <v>505</v>
      </c>
      <c r="C29" s="415" t="s">
        <v>506</v>
      </c>
      <c r="D29" s="408">
        <v>213.46666666666667</v>
      </c>
      <c r="E29" s="446">
        <v>296.89999999999998</v>
      </c>
      <c r="F29" s="437">
        <v>308.3</v>
      </c>
      <c r="G29" s="438">
        <v>238.8</v>
      </c>
    </row>
    <row r="30" spans="2:7" ht="12.75">
      <c r="B30" s="402" t="s">
        <v>507</v>
      </c>
      <c r="C30" s="415" t="s">
        <v>506</v>
      </c>
      <c r="D30" s="408">
        <v>269.54666666666668</v>
      </c>
      <c r="E30" s="436">
        <v>365.6</v>
      </c>
      <c r="F30" s="437">
        <v>370.2</v>
      </c>
      <c r="G30" s="438">
        <v>369.6</v>
      </c>
    </row>
    <row r="31" spans="2:7" ht="12.75">
      <c r="B31" s="402" t="s">
        <v>499</v>
      </c>
      <c r="C31" s="415" t="s">
        <v>506</v>
      </c>
      <c r="D31" s="408">
        <v>111.92</v>
      </c>
      <c r="E31" s="436">
        <v>155</v>
      </c>
      <c r="F31" s="437">
        <v>155.69999999999999</v>
      </c>
      <c r="G31" s="438">
        <v>110</v>
      </c>
    </row>
    <row r="32" spans="2:7" ht="12.75">
      <c r="B32" s="447" t="s">
        <v>500</v>
      </c>
      <c r="C32" s="448" t="s">
        <v>506</v>
      </c>
      <c r="D32" s="449">
        <v>306.27333333333337</v>
      </c>
      <c r="E32" s="450">
        <v>312</v>
      </c>
      <c r="F32" s="451">
        <v>412.6</v>
      </c>
      <c r="G32" s="452">
        <v>407.8</v>
      </c>
    </row>
    <row r="33" spans="2:7" s="453" customFormat="1" ht="27" customHeight="1">
      <c r="B33" s="580" t="s">
        <v>508</v>
      </c>
      <c r="C33" s="580"/>
      <c r="D33" s="581"/>
      <c r="E33" s="581"/>
      <c r="F33" s="581"/>
      <c r="G33" s="581"/>
    </row>
    <row r="34" spans="2:7">
      <c r="B34" s="395" t="s">
        <v>549</v>
      </c>
    </row>
  </sheetData>
  <mergeCells count="6">
    <mergeCell ref="B33:G33"/>
    <mergeCell ref="B3:G3"/>
    <mergeCell ref="B5:B6"/>
    <mergeCell ref="C5:C6"/>
    <mergeCell ref="D5:D6"/>
    <mergeCell ref="E6:G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1:M39"/>
  <sheetViews>
    <sheetView tabSelected="1" topLeftCell="A13" workbookViewId="0">
      <selection activeCell="P5" sqref="P5"/>
    </sheetView>
  </sheetViews>
  <sheetFormatPr defaultRowHeight="12"/>
  <cols>
    <col min="1" max="1" width="5.140625" style="395" customWidth="1"/>
    <col min="2" max="2" width="15.28515625" style="395" customWidth="1"/>
    <col min="3" max="3" width="5.5703125" style="488" customWidth="1"/>
    <col min="4" max="9" width="6.7109375" style="395" customWidth="1"/>
    <col min="10" max="10" width="7.42578125" style="395" customWidth="1"/>
    <col min="11" max="13" width="6.7109375" style="395" customWidth="1"/>
    <col min="14" max="256" width="9.140625" style="395"/>
    <col min="257" max="257" width="5.140625" style="395" customWidth="1"/>
    <col min="258" max="258" width="15.28515625" style="395" customWidth="1"/>
    <col min="259" max="259" width="5.5703125" style="395" customWidth="1"/>
    <col min="260" max="265" width="6.7109375" style="395" customWidth="1"/>
    <col min="266" max="266" width="7.42578125" style="395" customWidth="1"/>
    <col min="267" max="269" width="6.7109375" style="395" customWidth="1"/>
    <col min="270" max="512" width="9.140625" style="395"/>
    <col min="513" max="513" width="5.140625" style="395" customWidth="1"/>
    <col min="514" max="514" width="15.28515625" style="395" customWidth="1"/>
    <col min="515" max="515" width="5.5703125" style="395" customWidth="1"/>
    <col min="516" max="521" width="6.7109375" style="395" customWidth="1"/>
    <col min="522" max="522" width="7.42578125" style="395" customWidth="1"/>
    <col min="523" max="525" width="6.7109375" style="395" customWidth="1"/>
    <col min="526" max="768" width="9.140625" style="395"/>
    <col min="769" max="769" width="5.140625" style="395" customWidth="1"/>
    <col min="770" max="770" width="15.28515625" style="395" customWidth="1"/>
    <col min="771" max="771" width="5.5703125" style="395" customWidth="1"/>
    <col min="772" max="777" width="6.7109375" style="395" customWidth="1"/>
    <col min="778" max="778" width="7.42578125" style="395" customWidth="1"/>
    <col min="779" max="781" width="6.7109375" style="395" customWidth="1"/>
    <col min="782" max="1024" width="9.140625" style="395"/>
    <col min="1025" max="1025" width="5.140625" style="395" customWidth="1"/>
    <col min="1026" max="1026" width="15.28515625" style="395" customWidth="1"/>
    <col min="1027" max="1027" width="5.5703125" style="395" customWidth="1"/>
    <col min="1028" max="1033" width="6.7109375" style="395" customWidth="1"/>
    <col min="1034" max="1034" width="7.42578125" style="395" customWidth="1"/>
    <col min="1035" max="1037" width="6.7109375" style="395" customWidth="1"/>
    <col min="1038" max="1280" width="9.140625" style="395"/>
    <col min="1281" max="1281" width="5.140625" style="395" customWidth="1"/>
    <col min="1282" max="1282" width="15.28515625" style="395" customWidth="1"/>
    <col min="1283" max="1283" width="5.5703125" style="395" customWidth="1"/>
    <col min="1284" max="1289" width="6.7109375" style="395" customWidth="1"/>
    <col min="1290" max="1290" width="7.42578125" style="395" customWidth="1"/>
    <col min="1291" max="1293" width="6.7109375" style="395" customWidth="1"/>
    <col min="1294" max="1536" width="9.140625" style="395"/>
    <col min="1537" max="1537" width="5.140625" style="395" customWidth="1"/>
    <col min="1538" max="1538" width="15.28515625" style="395" customWidth="1"/>
    <col min="1539" max="1539" width="5.5703125" style="395" customWidth="1"/>
    <col min="1540" max="1545" width="6.7109375" style="395" customWidth="1"/>
    <col min="1546" max="1546" width="7.42578125" style="395" customWidth="1"/>
    <col min="1547" max="1549" width="6.7109375" style="395" customWidth="1"/>
    <col min="1550" max="1792" width="9.140625" style="395"/>
    <col min="1793" max="1793" width="5.140625" style="395" customWidth="1"/>
    <col min="1794" max="1794" width="15.28515625" style="395" customWidth="1"/>
    <col min="1795" max="1795" width="5.5703125" style="395" customWidth="1"/>
    <col min="1796" max="1801" width="6.7109375" style="395" customWidth="1"/>
    <col min="1802" max="1802" width="7.42578125" style="395" customWidth="1"/>
    <col min="1803" max="1805" width="6.7109375" style="395" customWidth="1"/>
    <col min="1806" max="2048" width="9.140625" style="395"/>
    <col min="2049" max="2049" width="5.140625" style="395" customWidth="1"/>
    <col min="2050" max="2050" width="15.28515625" style="395" customWidth="1"/>
    <col min="2051" max="2051" width="5.5703125" style="395" customWidth="1"/>
    <col min="2052" max="2057" width="6.7109375" style="395" customWidth="1"/>
    <col min="2058" max="2058" width="7.42578125" style="395" customWidth="1"/>
    <col min="2059" max="2061" width="6.7109375" style="395" customWidth="1"/>
    <col min="2062" max="2304" width="9.140625" style="395"/>
    <col min="2305" max="2305" width="5.140625" style="395" customWidth="1"/>
    <col min="2306" max="2306" width="15.28515625" style="395" customWidth="1"/>
    <col min="2307" max="2307" width="5.5703125" style="395" customWidth="1"/>
    <col min="2308" max="2313" width="6.7109375" style="395" customWidth="1"/>
    <col min="2314" max="2314" width="7.42578125" style="395" customWidth="1"/>
    <col min="2315" max="2317" width="6.7109375" style="395" customWidth="1"/>
    <col min="2318" max="2560" width="9.140625" style="395"/>
    <col min="2561" max="2561" width="5.140625" style="395" customWidth="1"/>
    <col min="2562" max="2562" width="15.28515625" style="395" customWidth="1"/>
    <col min="2563" max="2563" width="5.5703125" style="395" customWidth="1"/>
    <col min="2564" max="2569" width="6.7109375" style="395" customWidth="1"/>
    <col min="2570" max="2570" width="7.42578125" style="395" customWidth="1"/>
    <col min="2571" max="2573" width="6.7109375" style="395" customWidth="1"/>
    <col min="2574" max="2816" width="9.140625" style="395"/>
    <col min="2817" max="2817" width="5.140625" style="395" customWidth="1"/>
    <col min="2818" max="2818" width="15.28515625" style="395" customWidth="1"/>
    <col min="2819" max="2819" width="5.5703125" style="395" customWidth="1"/>
    <col min="2820" max="2825" width="6.7109375" style="395" customWidth="1"/>
    <col min="2826" max="2826" width="7.42578125" style="395" customWidth="1"/>
    <col min="2827" max="2829" width="6.7109375" style="395" customWidth="1"/>
    <col min="2830" max="3072" width="9.140625" style="395"/>
    <col min="3073" max="3073" width="5.140625" style="395" customWidth="1"/>
    <col min="3074" max="3074" width="15.28515625" style="395" customWidth="1"/>
    <col min="3075" max="3075" width="5.5703125" style="395" customWidth="1"/>
    <col min="3076" max="3081" width="6.7109375" style="395" customWidth="1"/>
    <col min="3082" max="3082" width="7.42578125" style="395" customWidth="1"/>
    <col min="3083" max="3085" width="6.7109375" style="395" customWidth="1"/>
    <col min="3086" max="3328" width="9.140625" style="395"/>
    <col min="3329" max="3329" width="5.140625" style="395" customWidth="1"/>
    <col min="3330" max="3330" width="15.28515625" style="395" customWidth="1"/>
    <col min="3331" max="3331" width="5.5703125" style="395" customWidth="1"/>
    <col min="3332" max="3337" width="6.7109375" style="395" customWidth="1"/>
    <col min="3338" max="3338" width="7.42578125" style="395" customWidth="1"/>
    <col min="3339" max="3341" width="6.7109375" style="395" customWidth="1"/>
    <col min="3342" max="3584" width="9.140625" style="395"/>
    <col min="3585" max="3585" width="5.140625" style="395" customWidth="1"/>
    <col min="3586" max="3586" width="15.28515625" style="395" customWidth="1"/>
    <col min="3587" max="3587" width="5.5703125" style="395" customWidth="1"/>
    <col min="3588" max="3593" width="6.7109375" style="395" customWidth="1"/>
    <col min="3594" max="3594" width="7.42578125" style="395" customWidth="1"/>
    <col min="3595" max="3597" width="6.7109375" style="395" customWidth="1"/>
    <col min="3598" max="3840" width="9.140625" style="395"/>
    <col min="3841" max="3841" width="5.140625" style="395" customWidth="1"/>
    <col min="3842" max="3842" width="15.28515625" style="395" customWidth="1"/>
    <col min="3843" max="3843" width="5.5703125" style="395" customWidth="1"/>
    <col min="3844" max="3849" width="6.7109375" style="395" customWidth="1"/>
    <col min="3850" max="3850" width="7.42578125" style="395" customWidth="1"/>
    <col min="3851" max="3853" width="6.7109375" style="395" customWidth="1"/>
    <col min="3854" max="4096" width="9.140625" style="395"/>
    <col min="4097" max="4097" width="5.140625" style="395" customWidth="1"/>
    <col min="4098" max="4098" width="15.28515625" style="395" customWidth="1"/>
    <col min="4099" max="4099" width="5.5703125" style="395" customWidth="1"/>
    <col min="4100" max="4105" width="6.7109375" style="395" customWidth="1"/>
    <col min="4106" max="4106" width="7.42578125" style="395" customWidth="1"/>
    <col min="4107" max="4109" width="6.7109375" style="395" customWidth="1"/>
    <col min="4110" max="4352" width="9.140625" style="395"/>
    <col min="4353" max="4353" width="5.140625" style="395" customWidth="1"/>
    <col min="4354" max="4354" width="15.28515625" style="395" customWidth="1"/>
    <col min="4355" max="4355" width="5.5703125" style="395" customWidth="1"/>
    <col min="4356" max="4361" width="6.7109375" style="395" customWidth="1"/>
    <col min="4362" max="4362" width="7.42578125" style="395" customWidth="1"/>
    <col min="4363" max="4365" width="6.7109375" style="395" customWidth="1"/>
    <col min="4366" max="4608" width="9.140625" style="395"/>
    <col min="4609" max="4609" width="5.140625" style="395" customWidth="1"/>
    <col min="4610" max="4610" width="15.28515625" style="395" customWidth="1"/>
    <col min="4611" max="4611" width="5.5703125" style="395" customWidth="1"/>
    <col min="4612" max="4617" width="6.7109375" style="395" customWidth="1"/>
    <col min="4618" max="4618" width="7.42578125" style="395" customWidth="1"/>
    <col min="4619" max="4621" width="6.7109375" style="395" customWidth="1"/>
    <col min="4622" max="4864" width="9.140625" style="395"/>
    <col min="4865" max="4865" width="5.140625" style="395" customWidth="1"/>
    <col min="4866" max="4866" width="15.28515625" style="395" customWidth="1"/>
    <col min="4867" max="4867" width="5.5703125" style="395" customWidth="1"/>
    <col min="4868" max="4873" width="6.7109375" style="395" customWidth="1"/>
    <col min="4874" max="4874" width="7.42578125" style="395" customWidth="1"/>
    <col min="4875" max="4877" width="6.7109375" style="395" customWidth="1"/>
    <col min="4878" max="5120" width="9.140625" style="395"/>
    <col min="5121" max="5121" width="5.140625" style="395" customWidth="1"/>
    <col min="5122" max="5122" width="15.28515625" style="395" customWidth="1"/>
    <col min="5123" max="5123" width="5.5703125" style="395" customWidth="1"/>
    <col min="5124" max="5129" width="6.7109375" style="395" customWidth="1"/>
    <col min="5130" max="5130" width="7.42578125" style="395" customWidth="1"/>
    <col min="5131" max="5133" width="6.7109375" style="395" customWidth="1"/>
    <col min="5134" max="5376" width="9.140625" style="395"/>
    <col min="5377" max="5377" width="5.140625" style="395" customWidth="1"/>
    <col min="5378" max="5378" width="15.28515625" style="395" customWidth="1"/>
    <col min="5379" max="5379" width="5.5703125" style="395" customWidth="1"/>
    <col min="5380" max="5385" width="6.7109375" style="395" customWidth="1"/>
    <col min="5386" max="5386" width="7.42578125" style="395" customWidth="1"/>
    <col min="5387" max="5389" width="6.7109375" style="395" customWidth="1"/>
    <col min="5390" max="5632" width="9.140625" style="395"/>
    <col min="5633" max="5633" width="5.140625" style="395" customWidth="1"/>
    <col min="5634" max="5634" width="15.28515625" style="395" customWidth="1"/>
    <col min="5635" max="5635" width="5.5703125" style="395" customWidth="1"/>
    <col min="5636" max="5641" width="6.7109375" style="395" customWidth="1"/>
    <col min="5642" max="5642" width="7.42578125" style="395" customWidth="1"/>
    <col min="5643" max="5645" width="6.7109375" style="395" customWidth="1"/>
    <col min="5646" max="5888" width="9.140625" style="395"/>
    <col min="5889" max="5889" width="5.140625" style="395" customWidth="1"/>
    <col min="5890" max="5890" width="15.28515625" style="395" customWidth="1"/>
    <col min="5891" max="5891" width="5.5703125" style="395" customWidth="1"/>
    <col min="5892" max="5897" width="6.7109375" style="395" customWidth="1"/>
    <col min="5898" max="5898" width="7.42578125" style="395" customWidth="1"/>
    <col min="5899" max="5901" width="6.7109375" style="395" customWidth="1"/>
    <col min="5902" max="6144" width="9.140625" style="395"/>
    <col min="6145" max="6145" width="5.140625" style="395" customWidth="1"/>
    <col min="6146" max="6146" width="15.28515625" style="395" customWidth="1"/>
    <col min="6147" max="6147" width="5.5703125" style="395" customWidth="1"/>
    <col min="6148" max="6153" width="6.7109375" style="395" customWidth="1"/>
    <col min="6154" max="6154" width="7.42578125" style="395" customWidth="1"/>
    <col min="6155" max="6157" width="6.7109375" style="395" customWidth="1"/>
    <col min="6158" max="6400" width="9.140625" style="395"/>
    <col min="6401" max="6401" width="5.140625" style="395" customWidth="1"/>
    <col min="6402" max="6402" width="15.28515625" style="395" customWidth="1"/>
    <col min="6403" max="6403" width="5.5703125" style="395" customWidth="1"/>
    <col min="6404" max="6409" width="6.7109375" style="395" customWidth="1"/>
    <col min="6410" max="6410" width="7.42578125" style="395" customWidth="1"/>
    <col min="6411" max="6413" width="6.7109375" style="395" customWidth="1"/>
    <col min="6414" max="6656" width="9.140625" style="395"/>
    <col min="6657" max="6657" width="5.140625" style="395" customWidth="1"/>
    <col min="6658" max="6658" width="15.28515625" style="395" customWidth="1"/>
    <col min="6659" max="6659" width="5.5703125" style="395" customWidth="1"/>
    <col min="6660" max="6665" width="6.7109375" style="395" customWidth="1"/>
    <col min="6666" max="6666" width="7.42578125" style="395" customWidth="1"/>
    <col min="6667" max="6669" width="6.7109375" style="395" customWidth="1"/>
    <col min="6670" max="6912" width="9.140625" style="395"/>
    <col min="6913" max="6913" width="5.140625" style="395" customWidth="1"/>
    <col min="6914" max="6914" width="15.28515625" style="395" customWidth="1"/>
    <col min="6915" max="6915" width="5.5703125" style="395" customWidth="1"/>
    <col min="6916" max="6921" width="6.7109375" style="395" customWidth="1"/>
    <col min="6922" max="6922" width="7.42578125" style="395" customWidth="1"/>
    <col min="6923" max="6925" width="6.7109375" style="395" customWidth="1"/>
    <col min="6926" max="7168" width="9.140625" style="395"/>
    <col min="7169" max="7169" width="5.140625" style="395" customWidth="1"/>
    <col min="7170" max="7170" width="15.28515625" style="395" customWidth="1"/>
    <col min="7171" max="7171" width="5.5703125" style="395" customWidth="1"/>
    <col min="7172" max="7177" width="6.7109375" style="395" customWidth="1"/>
    <col min="7178" max="7178" width="7.42578125" style="395" customWidth="1"/>
    <col min="7179" max="7181" width="6.7109375" style="395" customWidth="1"/>
    <col min="7182" max="7424" width="9.140625" style="395"/>
    <col min="7425" max="7425" width="5.140625" style="395" customWidth="1"/>
    <col min="7426" max="7426" width="15.28515625" style="395" customWidth="1"/>
    <col min="7427" max="7427" width="5.5703125" style="395" customWidth="1"/>
    <col min="7428" max="7433" width="6.7109375" style="395" customWidth="1"/>
    <col min="7434" max="7434" width="7.42578125" style="395" customWidth="1"/>
    <col min="7435" max="7437" width="6.7109375" style="395" customWidth="1"/>
    <col min="7438" max="7680" width="9.140625" style="395"/>
    <col min="7681" max="7681" width="5.140625" style="395" customWidth="1"/>
    <col min="7682" max="7682" width="15.28515625" style="395" customWidth="1"/>
    <col min="7683" max="7683" width="5.5703125" style="395" customWidth="1"/>
    <col min="7684" max="7689" width="6.7109375" style="395" customWidth="1"/>
    <col min="7690" max="7690" width="7.42578125" style="395" customWidth="1"/>
    <col min="7691" max="7693" width="6.7109375" style="395" customWidth="1"/>
    <col min="7694" max="7936" width="9.140625" style="395"/>
    <col min="7937" max="7937" width="5.140625" style="395" customWidth="1"/>
    <col min="7938" max="7938" width="15.28515625" style="395" customWidth="1"/>
    <col min="7939" max="7939" width="5.5703125" style="395" customWidth="1"/>
    <col min="7940" max="7945" width="6.7109375" style="395" customWidth="1"/>
    <col min="7946" max="7946" width="7.42578125" style="395" customWidth="1"/>
    <col min="7947" max="7949" width="6.7109375" style="395" customWidth="1"/>
    <col min="7950" max="8192" width="9.140625" style="395"/>
    <col min="8193" max="8193" width="5.140625" style="395" customWidth="1"/>
    <col min="8194" max="8194" width="15.28515625" style="395" customWidth="1"/>
    <col min="8195" max="8195" width="5.5703125" style="395" customWidth="1"/>
    <col min="8196" max="8201" width="6.7109375" style="395" customWidth="1"/>
    <col min="8202" max="8202" width="7.42578125" style="395" customWidth="1"/>
    <col min="8203" max="8205" width="6.7109375" style="395" customWidth="1"/>
    <col min="8206" max="8448" width="9.140625" style="395"/>
    <col min="8449" max="8449" width="5.140625" style="395" customWidth="1"/>
    <col min="8450" max="8450" width="15.28515625" style="395" customWidth="1"/>
    <col min="8451" max="8451" width="5.5703125" style="395" customWidth="1"/>
    <col min="8452" max="8457" width="6.7109375" style="395" customWidth="1"/>
    <col min="8458" max="8458" width="7.42578125" style="395" customWidth="1"/>
    <col min="8459" max="8461" width="6.7109375" style="395" customWidth="1"/>
    <col min="8462" max="8704" width="9.140625" style="395"/>
    <col min="8705" max="8705" width="5.140625" style="395" customWidth="1"/>
    <col min="8706" max="8706" width="15.28515625" style="395" customWidth="1"/>
    <col min="8707" max="8707" width="5.5703125" style="395" customWidth="1"/>
    <col min="8708" max="8713" width="6.7109375" style="395" customWidth="1"/>
    <col min="8714" max="8714" width="7.42578125" style="395" customWidth="1"/>
    <col min="8715" max="8717" width="6.7109375" style="395" customWidth="1"/>
    <col min="8718" max="8960" width="9.140625" style="395"/>
    <col min="8961" max="8961" width="5.140625" style="395" customWidth="1"/>
    <col min="8962" max="8962" width="15.28515625" style="395" customWidth="1"/>
    <col min="8963" max="8963" width="5.5703125" style="395" customWidth="1"/>
    <col min="8964" max="8969" width="6.7109375" style="395" customWidth="1"/>
    <col min="8970" max="8970" width="7.42578125" style="395" customWidth="1"/>
    <col min="8971" max="8973" width="6.7109375" style="395" customWidth="1"/>
    <col min="8974" max="9216" width="9.140625" style="395"/>
    <col min="9217" max="9217" width="5.140625" style="395" customWidth="1"/>
    <col min="9218" max="9218" width="15.28515625" style="395" customWidth="1"/>
    <col min="9219" max="9219" width="5.5703125" style="395" customWidth="1"/>
    <col min="9220" max="9225" width="6.7109375" style="395" customWidth="1"/>
    <col min="9226" max="9226" width="7.42578125" style="395" customWidth="1"/>
    <col min="9227" max="9229" width="6.7109375" style="395" customWidth="1"/>
    <col min="9230" max="9472" width="9.140625" style="395"/>
    <col min="9473" max="9473" width="5.140625" style="395" customWidth="1"/>
    <col min="9474" max="9474" width="15.28515625" style="395" customWidth="1"/>
    <col min="9475" max="9475" width="5.5703125" style="395" customWidth="1"/>
    <col min="9476" max="9481" width="6.7109375" style="395" customWidth="1"/>
    <col min="9482" max="9482" width="7.42578125" style="395" customWidth="1"/>
    <col min="9483" max="9485" width="6.7109375" style="395" customWidth="1"/>
    <col min="9486" max="9728" width="9.140625" style="395"/>
    <col min="9729" max="9729" width="5.140625" style="395" customWidth="1"/>
    <col min="9730" max="9730" width="15.28515625" style="395" customWidth="1"/>
    <col min="9731" max="9731" width="5.5703125" style="395" customWidth="1"/>
    <col min="9732" max="9737" width="6.7109375" style="395" customWidth="1"/>
    <col min="9738" max="9738" width="7.42578125" style="395" customWidth="1"/>
    <col min="9739" max="9741" width="6.7109375" style="395" customWidth="1"/>
    <col min="9742" max="9984" width="9.140625" style="395"/>
    <col min="9985" max="9985" width="5.140625" style="395" customWidth="1"/>
    <col min="9986" max="9986" width="15.28515625" style="395" customWidth="1"/>
    <col min="9987" max="9987" width="5.5703125" style="395" customWidth="1"/>
    <col min="9988" max="9993" width="6.7109375" style="395" customWidth="1"/>
    <col min="9994" max="9994" width="7.42578125" style="395" customWidth="1"/>
    <col min="9995" max="9997" width="6.7109375" style="395" customWidth="1"/>
    <col min="9998" max="10240" width="9.140625" style="395"/>
    <col min="10241" max="10241" width="5.140625" style="395" customWidth="1"/>
    <col min="10242" max="10242" width="15.28515625" style="395" customWidth="1"/>
    <col min="10243" max="10243" width="5.5703125" style="395" customWidth="1"/>
    <col min="10244" max="10249" width="6.7109375" style="395" customWidth="1"/>
    <col min="10250" max="10250" width="7.42578125" style="395" customWidth="1"/>
    <col min="10251" max="10253" width="6.7109375" style="395" customWidth="1"/>
    <col min="10254" max="10496" width="9.140625" style="395"/>
    <col min="10497" max="10497" width="5.140625" style="395" customWidth="1"/>
    <col min="10498" max="10498" width="15.28515625" style="395" customWidth="1"/>
    <col min="10499" max="10499" width="5.5703125" style="395" customWidth="1"/>
    <col min="10500" max="10505" width="6.7109375" style="395" customWidth="1"/>
    <col min="10506" max="10506" width="7.42578125" style="395" customWidth="1"/>
    <col min="10507" max="10509" width="6.7109375" style="395" customWidth="1"/>
    <col min="10510" max="10752" width="9.140625" style="395"/>
    <col min="10753" max="10753" width="5.140625" style="395" customWidth="1"/>
    <col min="10754" max="10754" width="15.28515625" style="395" customWidth="1"/>
    <col min="10755" max="10755" width="5.5703125" style="395" customWidth="1"/>
    <col min="10756" max="10761" width="6.7109375" style="395" customWidth="1"/>
    <col min="10762" max="10762" width="7.42578125" style="395" customWidth="1"/>
    <col min="10763" max="10765" width="6.7109375" style="395" customWidth="1"/>
    <col min="10766" max="11008" width="9.140625" style="395"/>
    <col min="11009" max="11009" width="5.140625" style="395" customWidth="1"/>
    <col min="11010" max="11010" width="15.28515625" style="395" customWidth="1"/>
    <col min="11011" max="11011" width="5.5703125" style="395" customWidth="1"/>
    <col min="11012" max="11017" width="6.7109375" style="395" customWidth="1"/>
    <col min="11018" max="11018" width="7.42578125" style="395" customWidth="1"/>
    <col min="11019" max="11021" width="6.7109375" style="395" customWidth="1"/>
    <col min="11022" max="11264" width="9.140625" style="395"/>
    <col min="11265" max="11265" width="5.140625" style="395" customWidth="1"/>
    <col min="11266" max="11266" width="15.28515625" style="395" customWidth="1"/>
    <col min="11267" max="11267" width="5.5703125" style="395" customWidth="1"/>
    <col min="11268" max="11273" width="6.7109375" style="395" customWidth="1"/>
    <col min="11274" max="11274" width="7.42578125" style="395" customWidth="1"/>
    <col min="11275" max="11277" width="6.7109375" style="395" customWidth="1"/>
    <col min="11278" max="11520" width="9.140625" style="395"/>
    <col min="11521" max="11521" width="5.140625" style="395" customWidth="1"/>
    <col min="11522" max="11522" width="15.28515625" style="395" customWidth="1"/>
    <col min="11523" max="11523" width="5.5703125" style="395" customWidth="1"/>
    <col min="11524" max="11529" width="6.7109375" style="395" customWidth="1"/>
    <col min="11530" max="11530" width="7.42578125" style="395" customWidth="1"/>
    <col min="11531" max="11533" width="6.7109375" style="395" customWidth="1"/>
    <col min="11534" max="11776" width="9.140625" style="395"/>
    <col min="11777" max="11777" width="5.140625" style="395" customWidth="1"/>
    <col min="11778" max="11778" width="15.28515625" style="395" customWidth="1"/>
    <col min="11779" max="11779" width="5.5703125" style="395" customWidth="1"/>
    <col min="11780" max="11785" width="6.7109375" style="395" customWidth="1"/>
    <col min="11786" max="11786" width="7.42578125" style="395" customWidth="1"/>
    <col min="11787" max="11789" width="6.7109375" style="395" customWidth="1"/>
    <col min="11790" max="12032" width="9.140625" style="395"/>
    <col min="12033" max="12033" width="5.140625" style="395" customWidth="1"/>
    <col min="12034" max="12034" width="15.28515625" style="395" customWidth="1"/>
    <col min="12035" max="12035" width="5.5703125" style="395" customWidth="1"/>
    <col min="12036" max="12041" width="6.7109375" style="395" customWidth="1"/>
    <col min="12042" max="12042" width="7.42578125" style="395" customWidth="1"/>
    <col min="12043" max="12045" width="6.7109375" style="395" customWidth="1"/>
    <col min="12046" max="12288" width="9.140625" style="395"/>
    <col min="12289" max="12289" width="5.140625" style="395" customWidth="1"/>
    <col min="12290" max="12290" width="15.28515625" style="395" customWidth="1"/>
    <col min="12291" max="12291" width="5.5703125" style="395" customWidth="1"/>
    <col min="12292" max="12297" width="6.7109375" style="395" customWidth="1"/>
    <col min="12298" max="12298" width="7.42578125" style="395" customWidth="1"/>
    <col min="12299" max="12301" width="6.7109375" style="395" customWidth="1"/>
    <col min="12302" max="12544" width="9.140625" style="395"/>
    <col min="12545" max="12545" width="5.140625" style="395" customWidth="1"/>
    <col min="12546" max="12546" width="15.28515625" style="395" customWidth="1"/>
    <col min="12547" max="12547" width="5.5703125" style="395" customWidth="1"/>
    <col min="12548" max="12553" width="6.7109375" style="395" customWidth="1"/>
    <col min="12554" max="12554" width="7.42578125" style="395" customWidth="1"/>
    <col min="12555" max="12557" width="6.7109375" style="395" customWidth="1"/>
    <col min="12558" max="12800" width="9.140625" style="395"/>
    <col min="12801" max="12801" width="5.140625" style="395" customWidth="1"/>
    <col min="12802" max="12802" width="15.28515625" style="395" customWidth="1"/>
    <col min="12803" max="12803" width="5.5703125" style="395" customWidth="1"/>
    <col min="12804" max="12809" width="6.7109375" style="395" customWidth="1"/>
    <col min="12810" max="12810" width="7.42578125" style="395" customWidth="1"/>
    <col min="12811" max="12813" width="6.7109375" style="395" customWidth="1"/>
    <col min="12814" max="13056" width="9.140625" style="395"/>
    <col min="13057" max="13057" width="5.140625" style="395" customWidth="1"/>
    <col min="13058" max="13058" width="15.28515625" style="395" customWidth="1"/>
    <col min="13059" max="13059" width="5.5703125" style="395" customWidth="1"/>
    <col min="13060" max="13065" width="6.7109375" style="395" customWidth="1"/>
    <col min="13066" max="13066" width="7.42578125" style="395" customWidth="1"/>
    <col min="13067" max="13069" width="6.7109375" style="395" customWidth="1"/>
    <col min="13070" max="13312" width="9.140625" style="395"/>
    <col min="13313" max="13313" width="5.140625" style="395" customWidth="1"/>
    <col min="13314" max="13314" width="15.28515625" style="395" customWidth="1"/>
    <col min="13315" max="13315" width="5.5703125" style="395" customWidth="1"/>
    <col min="13316" max="13321" width="6.7109375" style="395" customWidth="1"/>
    <col min="13322" max="13322" width="7.42578125" style="395" customWidth="1"/>
    <col min="13323" max="13325" width="6.7109375" style="395" customWidth="1"/>
    <col min="13326" max="13568" width="9.140625" style="395"/>
    <col min="13569" max="13569" width="5.140625" style="395" customWidth="1"/>
    <col min="13570" max="13570" width="15.28515625" style="395" customWidth="1"/>
    <col min="13571" max="13571" width="5.5703125" style="395" customWidth="1"/>
    <col min="13572" max="13577" width="6.7109375" style="395" customWidth="1"/>
    <col min="13578" max="13578" width="7.42578125" style="395" customWidth="1"/>
    <col min="13579" max="13581" width="6.7109375" style="395" customWidth="1"/>
    <col min="13582" max="13824" width="9.140625" style="395"/>
    <col min="13825" max="13825" width="5.140625" style="395" customWidth="1"/>
    <col min="13826" max="13826" width="15.28515625" style="395" customWidth="1"/>
    <col min="13827" max="13827" width="5.5703125" style="395" customWidth="1"/>
    <col min="13828" max="13833" width="6.7109375" style="395" customWidth="1"/>
    <col min="13834" max="13834" width="7.42578125" style="395" customWidth="1"/>
    <col min="13835" max="13837" width="6.7109375" style="395" customWidth="1"/>
    <col min="13838" max="14080" width="9.140625" style="395"/>
    <col min="14081" max="14081" width="5.140625" style="395" customWidth="1"/>
    <col min="14082" max="14082" width="15.28515625" style="395" customWidth="1"/>
    <col min="14083" max="14083" width="5.5703125" style="395" customWidth="1"/>
    <col min="14084" max="14089" width="6.7109375" style="395" customWidth="1"/>
    <col min="14090" max="14090" width="7.42578125" style="395" customWidth="1"/>
    <col min="14091" max="14093" width="6.7109375" style="395" customWidth="1"/>
    <col min="14094" max="14336" width="9.140625" style="395"/>
    <col min="14337" max="14337" width="5.140625" style="395" customWidth="1"/>
    <col min="14338" max="14338" width="15.28515625" style="395" customWidth="1"/>
    <col min="14339" max="14339" width="5.5703125" style="395" customWidth="1"/>
    <col min="14340" max="14345" width="6.7109375" style="395" customWidth="1"/>
    <col min="14346" max="14346" width="7.42578125" style="395" customWidth="1"/>
    <col min="14347" max="14349" width="6.7109375" style="395" customWidth="1"/>
    <col min="14350" max="14592" width="9.140625" style="395"/>
    <col min="14593" max="14593" width="5.140625" style="395" customWidth="1"/>
    <col min="14594" max="14594" width="15.28515625" style="395" customWidth="1"/>
    <col min="14595" max="14595" width="5.5703125" style="395" customWidth="1"/>
    <col min="14596" max="14601" width="6.7109375" style="395" customWidth="1"/>
    <col min="14602" max="14602" width="7.42578125" style="395" customWidth="1"/>
    <col min="14603" max="14605" width="6.7109375" style="395" customWidth="1"/>
    <col min="14606" max="14848" width="9.140625" style="395"/>
    <col min="14849" max="14849" width="5.140625" style="395" customWidth="1"/>
    <col min="14850" max="14850" width="15.28515625" style="395" customWidth="1"/>
    <col min="14851" max="14851" width="5.5703125" style="395" customWidth="1"/>
    <col min="14852" max="14857" width="6.7109375" style="395" customWidth="1"/>
    <col min="14858" max="14858" width="7.42578125" style="395" customWidth="1"/>
    <col min="14859" max="14861" width="6.7109375" style="395" customWidth="1"/>
    <col min="14862" max="15104" width="9.140625" style="395"/>
    <col min="15105" max="15105" width="5.140625" style="395" customWidth="1"/>
    <col min="15106" max="15106" width="15.28515625" style="395" customWidth="1"/>
    <col min="15107" max="15107" width="5.5703125" style="395" customWidth="1"/>
    <col min="15108" max="15113" width="6.7109375" style="395" customWidth="1"/>
    <col min="15114" max="15114" width="7.42578125" style="395" customWidth="1"/>
    <col min="15115" max="15117" width="6.7109375" style="395" customWidth="1"/>
    <col min="15118" max="15360" width="9.140625" style="395"/>
    <col min="15361" max="15361" width="5.140625" style="395" customWidth="1"/>
    <col min="15362" max="15362" width="15.28515625" style="395" customWidth="1"/>
    <col min="15363" max="15363" width="5.5703125" style="395" customWidth="1"/>
    <col min="15364" max="15369" width="6.7109375" style="395" customWidth="1"/>
    <col min="15370" max="15370" width="7.42578125" style="395" customWidth="1"/>
    <col min="15371" max="15373" width="6.7109375" style="395" customWidth="1"/>
    <col min="15374" max="15616" width="9.140625" style="395"/>
    <col min="15617" max="15617" width="5.140625" style="395" customWidth="1"/>
    <col min="15618" max="15618" width="15.28515625" style="395" customWidth="1"/>
    <col min="15619" max="15619" width="5.5703125" style="395" customWidth="1"/>
    <col min="15620" max="15625" width="6.7109375" style="395" customWidth="1"/>
    <col min="15626" max="15626" width="7.42578125" style="395" customWidth="1"/>
    <col min="15627" max="15629" width="6.7109375" style="395" customWidth="1"/>
    <col min="15630" max="15872" width="9.140625" style="395"/>
    <col min="15873" max="15873" width="5.140625" style="395" customWidth="1"/>
    <col min="15874" max="15874" width="15.28515625" style="395" customWidth="1"/>
    <col min="15875" max="15875" width="5.5703125" style="395" customWidth="1"/>
    <col min="15876" max="15881" width="6.7109375" style="395" customWidth="1"/>
    <col min="15882" max="15882" width="7.42578125" style="395" customWidth="1"/>
    <col min="15883" max="15885" width="6.7109375" style="395" customWidth="1"/>
    <col min="15886" max="16128" width="9.140625" style="395"/>
    <col min="16129" max="16129" width="5.140625" style="395" customWidth="1"/>
    <col min="16130" max="16130" width="15.28515625" style="395" customWidth="1"/>
    <col min="16131" max="16131" width="5.5703125" style="395" customWidth="1"/>
    <col min="16132" max="16137" width="6.7109375" style="395" customWidth="1"/>
    <col min="16138" max="16138" width="7.42578125" style="395" customWidth="1"/>
    <col min="16139" max="16141" width="6.7109375" style="395" customWidth="1"/>
    <col min="16142" max="16384" width="9.140625" style="395"/>
  </cols>
  <sheetData>
    <row r="1" spans="2:13" s="453" customFormat="1">
      <c r="C1" s="454"/>
    </row>
    <row r="2" spans="2:13" ht="24.75" customHeight="1">
      <c r="B2" s="582" t="s">
        <v>547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</row>
    <row r="3" spans="2:13" s="458" customFormat="1" ht="17.25" customHeight="1">
      <c r="B3" s="455"/>
      <c r="C3" s="456"/>
      <c r="D3" s="457"/>
      <c r="E3" s="457"/>
      <c r="F3" s="457"/>
      <c r="G3" s="457"/>
      <c r="H3" s="457"/>
      <c r="M3" s="458" t="s">
        <v>509</v>
      </c>
    </row>
    <row r="4" spans="2:13" ht="11.1" customHeight="1">
      <c r="B4" s="588" t="s">
        <v>510</v>
      </c>
      <c r="C4" s="590" t="s">
        <v>511</v>
      </c>
      <c r="D4" s="592" t="s">
        <v>512</v>
      </c>
      <c r="E4" s="593"/>
      <c r="F4" s="594" t="s">
        <v>513</v>
      </c>
      <c r="G4" s="595"/>
      <c r="H4" s="596"/>
      <c r="I4" s="597" t="s">
        <v>514</v>
      </c>
      <c r="J4" s="598"/>
      <c r="K4" s="598"/>
      <c r="L4" s="598"/>
      <c r="M4" s="599"/>
    </row>
    <row r="5" spans="2:13" ht="40.5" customHeight="1">
      <c r="B5" s="589"/>
      <c r="C5" s="591"/>
      <c r="D5" s="459" t="s">
        <v>515</v>
      </c>
      <c r="E5" s="460" t="s">
        <v>516</v>
      </c>
      <c r="F5" s="461" t="s">
        <v>517</v>
      </c>
      <c r="G5" s="459" t="s">
        <v>515</v>
      </c>
      <c r="H5" s="462" t="s">
        <v>516</v>
      </c>
      <c r="I5" s="463" t="s">
        <v>518</v>
      </c>
      <c r="J5" s="464" t="s">
        <v>519</v>
      </c>
      <c r="K5" s="464" t="s">
        <v>546</v>
      </c>
      <c r="L5" s="465" t="s">
        <v>520</v>
      </c>
      <c r="M5" s="466" t="s">
        <v>521</v>
      </c>
    </row>
    <row r="6" spans="2:13" s="458" customFormat="1" ht="11.1" customHeight="1">
      <c r="B6" s="539" t="s">
        <v>522</v>
      </c>
      <c r="C6" s="540"/>
      <c r="D6" s="541"/>
      <c r="E6" s="541"/>
      <c r="F6" s="541"/>
      <c r="G6" s="542"/>
      <c r="H6" s="542"/>
      <c r="I6" s="542"/>
      <c r="J6" s="542"/>
      <c r="K6" s="542"/>
      <c r="L6" s="542"/>
      <c r="M6" s="543"/>
    </row>
    <row r="7" spans="2:13" ht="11.1" customHeight="1">
      <c r="B7" s="519" t="s">
        <v>523</v>
      </c>
      <c r="C7" s="467">
        <v>30</v>
      </c>
      <c r="D7" s="468">
        <v>34.961048831464943</v>
      </c>
      <c r="E7" s="469">
        <v>9.1999999999999993</v>
      </c>
      <c r="F7" s="470">
        <v>5.5</v>
      </c>
      <c r="G7" s="471">
        <v>1.9228576857305719</v>
      </c>
      <c r="H7" s="472">
        <v>0.50599999999999989</v>
      </c>
      <c r="I7" s="473">
        <v>32.432536272604743</v>
      </c>
      <c r="J7" s="474">
        <v>37.866642402585953</v>
      </c>
      <c r="K7" s="474">
        <v>17.175041419466883</v>
      </c>
      <c r="L7" s="474">
        <v>8.3243532143868624</v>
      </c>
      <c r="M7" s="475">
        <v>4.2029012109739554</v>
      </c>
    </row>
    <row r="8" spans="2:13" ht="11.1" customHeight="1">
      <c r="B8" s="519" t="s">
        <v>524</v>
      </c>
      <c r="C8" s="467">
        <v>58</v>
      </c>
      <c r="D8" s="468">
        <v>33.441003230096904</v>
      </c>
      <c r="E8" s="469">
        <v>8.8000000000000007</v>
      </c>
      <c r="F8" s="470">
        <v>4.5</v>
      </c>
      <c r="G8" s="471">
        <v>1.5048451453543605</v>
      </c>
      <c r="H8" s="472">
        <v>0.39600000000000002</v>
      </c>
      <c r="I8" s="473">
        <v>42.928985711297955</v>
      </c>
      <c r="J8" s="474">
        <v>26.038810418988461</v>
      </c>
      <c r="K8" s="474">
        <v>19.106405925990728</v>
      </c>
      <c r="L8" s="474">
        <v>7.7947140953903569</v>
      </c>
      <c r="M8" s="475">
        <v>4.1296973008787559</v>
      </c>
    </row>
    <row r="9" spans="2:13" ht="11.1" customHeight="1">
      <c r="B9" s="519" t="s">
        <v>525</v>
      </c>
      <c r="C9" s="467">
        <v>88</v>
      </c>
      <c r="D9" s="468">
        <v>32.224966749002469</v>
      </c>
      <c r="E9" s="469">
        <v>8.48</v>
      </c>
      <c r="F9" s="470">
        <v>3.5</v>
      </c>
      <c r="G9" s="471">
        <v>1.1278738362150864</v>
      </c>
      <c r="H9" s="472">
        <v>0.29680000000000001</v>
      </c>
      <c r="I9" s="473">
        <v>48.831876508641834</v>
      </c>
      <c r="J9" s="474">
        <v>19.071979422939354</v>
      </c>
      <c r="K9" s="474">
        <v>18.475550656411389</v>
      </c>
      <c r="L9" s="474">
        <v>9.858142467067184</v>
      </c>
      <c r="M9" s="475">
        <v>3.7573836570437966</v>
      </c>
    </row>
    <row r="10" spans="2:13" ht="11.1" customHeight="1">
      <c r="B10" s="519" t="s">
        <v>526</v>
      </c>
      <c r="C10" s="467">
        <v>125</v>
      </c>
      <c r="D10" s="468">
        <v>31.312939388181643</v>
      </c>
      <c r="E10" s="469">
        <v>8.24</v>
      </c>
      <c r="F10" s="470">
        <v>2.5</v>
      </c>
      <c r="G10" s="471">
        <v>0.78282348470454111</v>
      </c>
      <c r="H10" s="472">
        <v>0.20600000000000002</v>
      </c>
      <c r="I10" s="473">
        <v>53.05911134482777</v>
      </c>
      <c r="J10" s="474">
        <v>14.393113632292859</v>
      </c>
      <c r="K10" s="474">
        <v>17.827795649691495</v>
      </c>
      <c r="L10" s="474">
        <v>11.058477713030003</v>
      </c>
      <c r="M10" s="475">
        <v>3.6820690534428517</v>
      </c>
    </row>
    <row r="11" spans="2:13" ht="11.1" customHeight="1">
      <c r="B11" s="519" t="s">
        <v>527</v>
      </c>
      <c r="C11" s="467">
        <v>175</v>
      </c>
      <c r="D11" s="468">
        <v>30.400912027360821</v>
      </c>
      <c r="E11" s="469">
        <v>8</v>
      </c>
      <c r="F11" s="470">
        <v>2</v>
      </c>
      <c r="G11" s="471">
        <v>0.60801824054721643</v>
      </c>
      <c r="H11" s="472">
        <v>0.16</v>
      </c>
      <c r="I11" s="473">
        <v>57.071822855792675</v>
      </c>
      <c r="J11" s="474">
        <v>11.23324447226298</v>
      </c>
      <c r="K11" s="474">
        <v>17.253660414240471</v>
      </c>
      <c r="L11" s="474">
        <v>10.790039598900144</v>
      </c>
      <c r="M11" s="475">
        <v>3.6572639056950975</v>
      </c>
    </row>
    <row r="12" spans="2:13" ht="11.1" customHeight="1">
      <c r="B12" s="519" t="s">
        <v>528</v>
      </c>
      <c r="C12" s="467">
        <v>225</v>
      </c>
      <c r="D12" s="468">
        <v>29.488884666539995</v>
      </c>
      <c r="E12" s="469">
        <v>7.76</v>
      </c>
      <c r="F12" s="470">
        <v>1.5</v>
      </c>
      <c r="G12" s="471">
        <v>0.44233326999809991</v>
      </c>
      <c r="H12" s="472">
        <v>0.1164</v>
      </c>
      <c r="I12" s="473">
        <v>59.681649745974795</v>
      </c>
      <c r="J12" s="474">
        <v>9.5867157573442796</v>
      </c>
      <c r="K12" s="474">
        <v>16.716195455712921</v>
      </c>
      <c r="L12" s="474">
        <v>10.342013258291455</v>
      </c>
      <c r="M12" s="475">
        <v>3.6540413519324759</v>
      </c>
    </row>
    <row r="13" spans="2:13" ht="11.1" customHeight="1">
      <c r="B13" s="519" t="s">
        <v>529</v>
      </c>
      <c r="C13" s="467">
        <v>275</v>
      </c>
      <c r="D13" s="468">
        <v>28.61485844575337</v>
      </c>
      <c r="E13" s="469">
        <v>7.53</v>
      </c>
      <c r="F13" s="470">
        <v>1.2</v>
      </c>
      <c r="G13" s="471">
        <v>0.34337830134904046</v>
      </c>
      <c r="H13" s="472">
        <v>9.0359999999999996E-2</v>
      </c>
      <c r="I13" s="473">
        <v>61.304423715152566</v>
      </c>
      <c r="J13" s="474">
        <v>8.6444266470640159</v>
      </c>
      <c r="K13" s="474">
        <v>16.438096997299645</v>
      </c>
      <c r="L13" s="474">
        <v>9.9725708555611075</v>
      </c>
      <c r="M13" s="475">
        <v>3.6575865910297738</v>
      </c>
    </row>
    <row r="14" spans="2:13" ht="11.1" customHeight="1">
      <c r="B14" s="521" t="s">
        <v>530</v>
      </c>
      <c r="C14" s="532"/>
      <c r="D14" s="533"/>
      <c r="E14" s="534"/>
      <c r="F14" s="533"/>
      <c r="G14" s="535"/>
      <c r="H14" s="535"/>
      <c r="I14" s="538"/>
      <c r="J14" s="536"/>
      <c r="K14" s="536"/>
      <c r="L14" s="536"/>
      <c r="M14" s="537"/>
    </row>
    <row r="15" spans="2:13" ht="11.1" customHeight="1">
      <c r="B15" s="519" t="s">
        <v>525</v>
      </c>
      <c r="C15" s="467">
        <v>88</v>
      </c>
      <c r="D15" s="468">
        <v>32.832984989549686</v>
      </c>
      <c r="E15" s="469">
        <v>8.64</v>
      </c>
      <c r="F15" s="470">
        <v>4</v>
      </c>
      <c r="G15" s="471">
        <v>1.3133193995819874</v>
      </c>
      <c r="H15" s="472">
        <v>0.34560000000000002</v>
      </c>
      <c r="I15" s="473">
        <v>29.803437455724826</v>
      </c>
      <c r="J15" s="474">
        <v>13.133253878339421</v>
      </c>
      <c r="K15" s="474">
        <v>27.590170030084849</v>
      </c>
      <c r="L15" s="474">
        <v>24.812743076234408</v>
      </c>
      <c r="M15" s="475">
        <v>4.6561121029783985</v>
      </c>
    </row>
    <row r="16" spans="2:13" ht="11.1" customHeight="1">
      <c r="B16" s="519" t="s">
        <v>526</v>
      </c>
      <c r="C16" s="467">
        <v>125</v>
      </c>
      <c r="D16" s="468">
        <v>31.920957628728864</v>
      </c>
      <c r="E16" s="469">
        <v>8.4</v>
      </c>
      <c r="F16" s="470">
        <v>3</v>
      </c>
      <c r="G16" s="471">
        <v>0.9576287288618659</v>
      </c>
      <c r="H16" s="472">
        <v>0.252</v>
      </c>
      <c r="I16" s="473">
        <v>31.920957628728868</v>
      </c>
      <c r="J16" s="474">
        <v>10.664062992215277</v>
      </c>
      <c r="K16" s="474">
        <v>27.321420364632605</v>
      </c>
      <c r="L16" s="474">
        <v>25.82070069518636</v>
      </c>
      <c r="M16" s="475">
        <v>4.2741207287708232</v>
      </c>
    </row>
    <row r="17" spans="2:13" ht="11.1" customHeight="1">
      <c r="B17" s="519" t="s">
        <v>527</v>
      </c>
      <c r="C17" s="467">
        <v>175</v>
      </c>
      <c r="D17" s="468">
        <v>31.008930267908035</v>
      </c>
      <c r="E17" s="469">
        <v>8.16</v>
      </c>
      <c r="F17" s="470">
        <v>2.7</v>
      </c>
      <c r="G17" s="471">
        <v>0.83724111723351702</v>
      </c>
      <c r="H17" s="472">
        <v>0.22032000000000004</v>
      </c>
      <c r="I17" s="473">
        <v>34.28417069379551</v>
      </c>
      <c r="J17" s="474">
        <v>8.7046433693090535</v>
      </c>
      <c r="K17" s="474">
        <v>26.407648454353229</v>
      </c>
      <c r="L17" s="474">
        <v>26.667159303882205</v>
      </c>
      <c r="M17" s="475">
        <v>3.9313414471337418</v>
      </c>
    </row>
    <row r="18" spans="2:13" ht="11.1" customHeight="1">
      <c r="B18" s="519" t="s">
        <v>528</v>
      </c>
      <c r="C18" s="467">
        <v>225</v>
      </c>
      <c r="D18" s="468">
        <v>30.400912027360821</v>
      </c>
      <c r="E18" s="469">
        <v>8</v>
      </c>
      <c r="F18" s="470">
        <v>2.5</v>
      </c>
      <c r="G18" s="471">
        <v>0.76002280068402062</v>
      </c>
      <c r="H18" s="472">
        <v>0.2</v>
      </c>
      <c r="I18" s="473">
        <v>36.535286590450433</v>
      </c>
      <c r="J18" s="474">
        <v>7.598157955979282</v>
      </c>
      <c r="K18" s="474">
        <v>25.016254871047661</v>
      </c>
      <c r="L18" s="474">
        <v>27.095341416502844</v>
      </c>
      <c r="M18" s="475">
        <v>3.7425377283815848</v>
      </c>
    </row>
    <row r="19" spans="2:13" ht="11.1" customHeight="1">
      <c r="B19" s="519" t="s">
        <v>529</v>
      </c>
      <c r="C19" s="467">
        <v>275</v>
      </c>
      <c r="D19" s="468">
        <v>29.412882386471594</v>
      </c>
      <c r="E19" s="469">
        <v>7.74</v>
      </c>
      <c r="F19" s="470">
        <v>2.2999999999999998</v>
      </c>
      <c r="G19" s="471">
        <v>0.67649629488884655</v>
      </c>
      <c r="H19" s="472">
        <v>0.17801999999999998</v>
      </c>
      <c r="I19" s="473">
        <v>38.048155342322929</v>
      </c>
      <c r="J19" s="474">
        <v>6.9140056678090449</v>
      </c>
      <c r="K19" s="474">
        <v>24.100020536939553</v>
      </c>
      <c r="L19" s="474">
        <v>27.331622013303107</v>
      </c>
      <c r="M19" s="475">
        <v>3.6167912816132617</v>
      </c>
    </row>
    <row r="20" spans="2:13" ht="11.1" customHeight="1">
      <c r="B20" s="519" t="s">
        <v>531</v>
      </c>
      <c r="C20" s="467">
        <v>325</v>
      </c>
      <c r="D20" s="468">
        <v>28.462853885616568</v>
      </c>
      <c r="E20" s="469">
        <v>7.49</v>
      </c>
      <c r="F20" s="470">
        <v>2.1</v>
      </c>
      <c r="G20" s="471">
        <v>0.59771993159794801</v>
      </c>
      <c r="H20" s="472">
        <v>0.15729000000000001</v>
      </c>
      <c r="I20" s="473">
        <v>39.297816375249553</v>
      </c>
      <c r="J20" s="474">
        <v>6.4551284426317119</v>
      </c>
      <c r="K20" s="474">
        <v>23.309647156713282</v>
      </c>
      <c r="L20" s="474">
        <v>27.402253645850134</v>
      </c>
      <c r="M20" s="475">
        <v>3.5298669871978259</v>
      </c>
    </row>
    <row r="21" spans="2:13" ht="11.1" customHeight="1">
      <c r="B21" s="522" t="s">
        <v>532</v>
      </c>
      <c r="C21" s="523">
        <v>375</v>
      </c>
      <c r="D21" s="524">
        <v>27.626828804864147</v>
      </c>
      <c r="E21" s="525">
        <v>7.27</v>
      </c>
      <c r="F21" s="526">
        <v>2</v>
      </c>
      <c r="G21" s="527">
        <v>0.55253657609728291</v>
      </c>
      <c r="H21" s="528">
        <v>0.1454</v>
      </c>
      <c r="I21" s="529">
        <v>40.621818365533628</v>
      </c>
      <c r="J21" s="530">
        <v>6.154131782145809</v>
      </c>
      <c r="K21" s="530">
        <v>22.354760960747903</v>
      </c>
      <c r="L21" s="530">
        <v>27.415865675750073</v>
      </c>
      <c r="M21" s="531">
        <v>3.4660625503272051</v>
      </c>
    </row>
    <row r="22" spans="2:13" ht="11.1" customHeight="1">
      <c r="B22" s="521" t="s">
        <v>533</v>
      </c>
      <c r="C22" s="532"/>
      <c r="D22" s="533"/>
      <c r="E22" s="534"/>
      <c r="F22" s="533"/>
      <c r="G22" s="535"/>
      <c r="H22" s="535"/>
      <c r="I22" s="536"/>
      <c r="J22" s="536"/>
      <c r="K22" s="536"/>
      <c r="L22" s="536"/>
      <c r="M22" s="537"/>
    </row>
    <row r="23" spans="2:13" ht="11.1" customHeight="1">
      <c r="B23" s="519" t="s">
        <v>523</v>
      </c>
      <c r="C23" s="467">
        <v>30</v>
      </c>
      <c r="D23" s="468">
        <v>34.961048831464943</v>
      </c>
      <c r="E23" s="469">
        <v>9.1999999999999993</v>
      </c>
      <c r="F23" s="470">
        <v>7</v>
      </c>
      <c r="G23" s="471">
        <v>2.447273418202546</v>
      </c>
      <c r="H23" s="472">
        <v>0.64399999999999991</v>
      </c>
      <c r="I23" s="473">
        <v>26.02250612641744</v>
      </c>
      <c r="J23" s="474">
        <v>31.819519087753289</v>
      </c>
      <c r="K23" s="474">
        <v>24.267777213644287</v>
      </c>
      <c r="L23" s="474">
        <v>14.044291227024342</v>
      </c>
      <c r="M23" s="475">
        <v>3.839560900249638</v>
      </c>
    </row>
    <row r="24" spans="2:13" ht="11.1" customHeight="1">
      <c r="B24" s="519" t="s">
        <v>524</v>
      </c>
      <c r="C24" s="467">
        <v>58</v>
      </c>
      <c r="D24" s="468">
        <v>33.441003230096904</v>
      </c>
      <c r="E24" s="469">
        <v>8.8000000000000007</v>
      </c>
      <c r="F24" s="470">
        <v>6</v>
      </c>
      <c r="G24" s="471">
        <v>2.0064601938058142</v>
      </c>
      <c r="H24" s="472">
        <v>0.52800000000000002</v>
      </c>
      <c r="I24" s="473">
        <v>31.060409487095058</v>
      </c>
      <c r="J24" s="474">
        <v>21.34472363162957</v>
      </c>
      <c r="K24" s="474">
        <v>28.416577012895907</v>
      </c>
      <c r="L24" s="474">
        <v>15.481347539521288</v>
      </c>
      <c r="M24" s="475">
        <v>3.6864151194989621</v>
      </c>
    </row>
    <row r="25" spans="2:13" ht="11.1" customHeight="1">
      <c r="B25" s="519" t="s">
        <v>525</v>
      </c>
      <c r="C25" s="467">
        <v>88</v>
      </c>
      <c r="D25" s="468">
        <v>32.528975869276081</v>
      </c>
      <c r="E25" s="469">
        <v>8.56</v>
      </c>
      <c r="F25" s="470">
        <v>5</v>
      </c>
      <c r="G25" s="471">
        <v>1.6264487934638041</v>
      </c>
      <c r="H25" s="472">
        <v>0.42800000000000005</v>
      </c>
      <c r="I25" s="473">
        <v>33.6493232802246</v>
      </c>
      <c r="J25" s="474">
        <v>16.302699743741112</v>
      </c>
      <c r="K25" s="474">
        <v>31.157481005224223</v>
      </c>
      <c r="L25" s="474">
        <v>15.28244931657321</v>
      </c>
      <c r="M25" s="475">
        <v>3.6053736351737609</v>
      </c>
    </row>
    <row r="26" spans="2:13" ht="11.1" customHeight="1">
      <c r="B26" s="519" t="s">
        <v>526</v>
      </c>
      <c r="C26" s="467">
        <v>125</v>
      </c>
      <c r="D26" s="468">
        <v>31.920957628728864</v>
      </c>
      <c r="E26" s="469">
        <v>8.4</v>
      </c>
      <c r="F26" s="470">
        <v>4.5</v>
      </c>
      <c r="G26" s="471">
        <v>1.4364430932927987</v>
      </c>
      <c r="H26" s="472">
        <v>0.37800000000000006</v>
      </c>
      <c r="I26" s="473">
        <v>35.673669375008188</v>
      </c>
      <c r="J26" s="474">
        <v>12.801825172534748</v>
      </c>
      <c r="K26" s="474">
        <v>33.388097154396895</v>
      </c>
      <c r="L26" s="474">
        <v>14.528147990016798</v>
      </c>
      <c r="M26" s="475">
        <v>3.6148586322853808</v>
      </c>
    </row>
    <row r="27" spans="2:13" ht="11.1" customHeight="1">
      <c r="B27" s="519" t="s">
        <v>527</v>
      </c>
      <c r="C27" s="467">
        <v>175</v>
      </c>
      <c r="D27" s="468">
        <v>31.274938248147443</v>
      </c>
      <c r="E27" s="469">
        <v>8.23</v>
      </c>
      <c r="F27" s="470">
        <v>4</v>
      </c>
      <c r="G27" s="471">
        <v>1.2509975299258977</v>
      </c>
      <c r="H27" s="472">
        <v>0.32919999999999999</v>
      </c>
      <c r="I27" s="473">
        <v>37.311687724295204</v>
      </c>
      <c r="J27" s="474">
        <v>10.094298561114416</v>
      </c>
      <c r="K27" s="474">
        <v>35.345230306262039</v>
      </c>
      <c r="L27" s="474">
        <v>13.67155265946093</v>
      </c>
      <c r="M27" s="475">
        <v>3.5701195368462413</v>
      </c>
    </row>
    <row r="28" spans="2:13" ht="11.1" customHeight="1">
      <c r="B28" s="521" t="s">
        <v>534</v>
      </c>
      <c r="C28" s="532"/>
      <c r="D28" s="533"/>
      <c r="E28" s="534"/>
      <c r="F28" s="533"/>
      <c r="G28" s="535"/>
      <c r="H28" s="535"/>
      <c r="I28" s="536"/>
      <c r="J28" s="536"/>
      <c r="K28" s="536"/>
      <c r="L28" s="536"/>
      <c r="M28" s="537"/>
    </row>
    <row r="29" spans="2:13" ht="11.1" customHeight="1">
      <c r="B29" s="519" t="s">
        <v>523</v>
      </c>
      <c r="C29" s="467">
        <v>30</v>
      </c>
      <c r="D29" s="468">
        <v>32.832984989549686</v>
      </c>
      <c r="E29" s="469">
        <v>8.64</v>
      </c>
      <c r="F29" s="470">
        <v>6</v>
      </c>
      <c r="G29" s="471">
        <v>1.9699790993729811</v>
      </c>
      <c r="H29" s="472">
        <v>0.51840000000000008</v>
      </c>
      <c r="I29" s="473">
        <v>18.613377529748568</v>
      </c>
      <c r="J29" s="474">
        <v>25.731413068697528</v>
      </c>
      <c r="K29" s="474">
        <v>22.565632387405881</v>
      </c>
      <c r="L29" s="474">
        <v>28.164059647769641</v>
      </c>
      <c r="M29" s="475">
        <v>4.9234742214309835</v>
      </c>
    </row>
    <row r="30" spans="2:13" ht="11.1" customHeight="1">
      <c r="B30" s="519" t="s">
        <v>524</v>
      </c>
      <c r="C30" s="467">
        <v>58</v>
      </c>
      <c r="D30" s="468">
        <v>31.920957628728864</v>
      </c>
      <c r="E30" s="469">
        <v>8.4</v>
      </c>
      <c r="F30" s="470">
        <v>5</v>
      </c>
      <c r="G30" s="471">
        <v>1.5960478814364434</v>
      </c>
      <c r="H30" s="472">
        <v>0.42</v>
      </c>
      <c r="I30" s="473">
        <v>22.496030918079246</v>
      </c>
      <c r="J30" s="474">
        <v>17.17427696188631</v>
      </c>
      <c r="K30" s="474">
        <v>25.851320431253814</v>
      </c>
      <c r="L30" s="474">
        <v>30.46362735321275</v>
      </c>
      <c r="M30" s="475">
        <v>4.0162579962387985</v>
      </c>
    </row>
    <row r="31" spans="2:13" ht="11.1" customHeight="1">
      <c r="B31" s="519" t="s">
        <v>525</v>
      </c>
      <c r="C31" s="467">
        <v>88</v>
      </c>
      <c r="D31" s="468">
        <v>31.160934828044841</v>
      </c>
      <c r="E31" s="469">
        <v>8.1999999999999993</v>
      </c>
      <c r="F31" s="470">
        <v>4</v>
      </c>
      <c r="G31" s="471">
        <v>1.2464373931217936</v>
      </c>
      <c r="H31" s="472">
        <v>0.32799999999999996</v>
      </c>
      <c r="I31" s="473">
        <v>25.137436010447129</v>
      </c>
      <c r="J31" s="474">
        <v>13.467120843370967</v>
      </c>
      <c r="K31" s="474">
        <v>26.971280942081233</v>
      </c>
      <c r="L31" s="474">
        <v>30.781625570776256</v>
      </c>
      <c r="M31" s="475">
        <v>3.6441550095458646</v>
      </c>
    </row>
    <row r="32" spans="2:13" ht="11.1" customHeight="1">
      <c r="B32" s="519" t="s">
        <v>526</v>
      </c>
      <c r="C32" s="467">
        <v>125</v>
      </c>
      <c r="D32" s="468">
        <v>30.400912027360821</v>
      </c>
      <c r="E32" s="469">
        <v>8</v>
      </c>
      <c r="F32" s="470">
        <v>3.2</v>
      </c>
      <c r="G32" s="471">
        <v>0.97282918487554637</v>
      </c>
      <c r="H32" s="472">
        <v>0.25600000000000001</v>
      </c>
      <c r="I32" s="473">
        <v>27.170652308943733</v>
      </c>
      <c r="J32" s="474">
        <v>10.89835153219944</v>
      </c>
      <c r="K32" s="474">
        <v>26.75076087758211</v>
      </c>
      <c r="L32" s="474">
        <v>31.78603410363478</v>
      </c>
      <c r="M32" s="475">
        <v>3.4023306112770038</v>
      </c>
    </row>
    <row r="33" spans="2:13" ht="11.1" customHeight="1">
      <c r="B33" s="519" t="s">
        <v>527</v>
      </c>
      <c r="C33" s="467">
        <v>175</v>
      </c>
      <c r="D33" s="468">
        <v>29.7928937868136</v>
      </c>
      <c r="E33" s="476">
        <v>7.84</v>
      </c>
      <c r="F33" s="470">
        <v>2.9</v>
      </c>
      <c r="G33" s="471">
        <v>0.86399391981759432</v>
      </c>
      <c r="H33" s="472">
        <v>0.22736000000000001</v>
      </c>
      <c r="I33" s="473">
        <v>29.448446743032797</v>
      </c>
      <c r="J33" s="474">
        <v>8.8573044057536041</v>
      </c>
      <c r="K33" s="474">
        <v>25.863128408750956</v>
      </c>
      <c r="L33" s="474">
        <v>32.556489822454068</v>
      </c>
      <c r="M33" s="475">
        <v>3.2750017890892282</v>
      </c>
    </row>
    <row r="34" spans="2:13" ht="11.1" customHeight="1">
      <c r="B34" s="519" t="s">
        <v>528</v>
      </c>
      <c r="C34" s="467">
        <v>225</v>
      </c>
      <c r="D34" s="468">
        <v>29.488884666539995</v>
      </c>
      <c r="E34" s="477">
        <v>7.76</v>
      </c>
      <c r="F34" s="470">
        <v>2.7</v>
      </c>
      <c r="G34" s="471">
        <v>0.79619988599657987</v>
      </c>
      <c r="H34" s="472">
        <v>0.20952000000000001</v>
      </c>
      <c r="I34" s="473">
        <v>31.728595422219101</v>
      </c>
      <c r="J34" s="474">
        <v>7.7090221679477127</v>
      </c>
      <c r="K34" s="474">
        <v>24.535223185408441</v>
      </c>
      <c r="L34" s="474">
        <v>32.863926223443769</v>
      </c>
      <c r="M34" s="475">
        <v>3.1534342399433561</v>
      </c>
    </row>
    <row r="35" spans="2:13" ht="11.1" customHeight="1">
      <c r="B35" s="519" t="s">
        <v>529</v>
      </c>
      <c r="C35" s="467">
        <v>275</v>
      </c>
      <c r="D35" s="468">
        <v>29.108873266197989</v>
      </c>
      <c r="E35" s="478">
        <v>7.66</v>
      </c>
      <c r="F35" s="470">
        <v>2.5</v>
      </c>
      <c r="G35" s="471">
        <v>0.72772183165494964</v>
      </c>
      <c r="H35" s="472">
        <v>0.19149999999999998</v>
      </c>
      <c r="I35" s="473">
        <v>33.598159221790411</v>
      </c>
      <c r="J35" s="474">
        <v>6.9627769305420237</v>
      </c>
      <c r="K35" s="474">
        <v>23.556197452131819</v>
      </c>
      <c r="L35" s="474">
        <v>32.794569370380763</v>
      </c>
      <c r="M35" s="475">
        <v>3.0814209359179729</v>
      </c>
    </row>
    <row r="36" spans="2:13" s="458" customFormat="1" ht="11.1" customHeight="1">
      <c r="B36" s="519" t="s">
        <v>531</v>
      </c>
      <c r="C36" s="467">
        <v>325</v>
      </c>
      <c r="D36" s="468">
        <v>28.804864145924373</v>
      </c>
      <c r="E36" s="478">
        <v>7.58</v>
      </c>
      <c r="F36" s="470">
        <v>2.2999999999999998</v>
      </c>
      <c r="G36" s="471">
        <v>0.66251187535626055</v>
      </c>
      <c r="H36" s="472">
        <v>0.17433999999999997</v>
      </c>
      <c r="I36" s="473">
        <v>35.770261100555864</v>
      </c>
      <c r="J36" s="474">
        <v>6.3238679662266222</v>
      </c>
      <c r="K36" s="474">
        <v>22.966151446641646</v>
      </c>
      <c r="L36" s="474">
        <v>31.886702728926615</v>
      </c>
      <c r="M36" s="475">
        <v>3.0532699071536644</v>
      </c>
    </row>
    <row r="37" spans="2:13" s="458" customFormat="1" ht="11.1" customHeight="1">
      <c r="B37" s="520" t="s">
        <v>532</v>
      </c>
      <c r="C37" s="479">
        <v>375</v>
      </c>
      <c r="D37" s="480">
        <v>28.500855025650768</v>
      </c>
      <c r="E37" s="481">
        <v>7.5</v>
      </c>
      <c r="F37" s="482">
        <v>2.1</v>
      </c>
      <c r="G37" s="483">
        <v>0.59851795553866616</v>
      </c>
      <c r="H37" s="484">
        <v>0.1575</v>
      </c>
      <c r="I37" s="485">
        <v>37.888115131068012</v>
      </c>
      <c r="J37" s="486">
        <v>5.8789681324034193</v>
      </c>
      <c r="K37" s="486">
        <v>22.185715832231164</v>
      </c>
      <c r="L37" s="486">
        <v>31.020059820538386</v>
      </c>
      <c r="M37" s="487">
        <v>3.0398692075688749</v>
      </c>
    </row>
    <row r="38" spans="2:13">
      <c r="D38" s="458"/>
    </row>
    <row r="39" spans="2:13">
      <c r="B39" s="395" t="s">
        <v>537</v>
      </c>
    </row>
  </sheetData>
  <mergeCells count="6">
    <mergeCell ref="B2:M2"/>
    <mergeCell ref="B4:B5"/>
    <mergeCell ref="C4:C5"/>
    <mergeCell ref="D4:E4"/>
    <mergeCell ref="F4:H4"/>
    <mergeCell ref="I4:M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V40"/>
  <sheetViews>
    <sheetView workbookViewId="0">
      <selection activeCell="N24" sqref="N24"/>
    </sheetView>
  </sheetViews>
  <sheetFormatPr defaultRowHeight="11.25"/>
  <cols>
    <col min="1" max="1" width="9.85546875" style="70" customWidth="1"/>
    <col min="2" max="7" width="10.85546875" style="70" customWidth="1"/>
    <col min="8" max="8" width="4.7109375" style="70" customWidth="1"/>
    <col min="9" max="9" width="5.140625" style="70" customWidth="1"/>
    <col min="10" max="256" width="9.140625" style="70"/>
    <col min="257" max="257" width="9.85546875" style="70" customWidth="1"/>
    <col min="258" max="263" width="10.85546875" style="70" customWidth="1"/>
    <col min="264" max="264" width="4.7109375" style="70" customWidth="1"/>
    <col min="265" max="512" width="9.140625" style="70"/>
    <col min="513" max="513" width="9.85546875" style="70" customWidth="1"/>
    <col min="514" max="519" width="10.85546875" style="70" customWidth="1"/>
    <col min="520" max="520" width="4.7109375" style="70" customWidth="1"/>
    <col min="521" max="768" width="9.140625" style="70"/>
    <col min="769" max="769" width="9.85546875" style="70" customWidth="1"/>
    <col min="770" max="775" width="10.85546875" style="70" customWidth="1"/>
    <col min="776" max="776" width="4.7109375" style="70" customWidth="1"/>
    <col min="777" max="1024" width="9.140625" style="70"/>
    <col min="1025" max="1025" width="9.85546875" style="70" customWidth="1"/>
    <col min="1026" max="1031" width="10.85546875" style="70" customWidth="1"/>
    <col min="1032" max="1032" width="4.7109375" style="70" customWidth="1"/>
    <col min="1033" max="1280" width="9.140625" style="70"/>
    <col min="1281" max="1281" width="9.85546875" style="70" customWidth="1"/>
    <col min="1282" max="1287" width="10.85546875" style="70" customWidth="1"/>
    <col min="1288" max="1288" width="4.7109375" style="70" customWidth="1"/>
    <col min="1289" max="1536" width="9.140625" style="70"/>
    <col min="1537" max="1537" width="9.85546875" style="70" customWidth="1"/>
    <col min="1538" max="1543" width="10.85546875" style="70" customWidth="1"/>
    <col min="1544" max="1544" width="4.7109375" style="70" customWidth="1"/>
    <col min="1545" max="1792" width="9.140625" style="70"/>
    <col min="1793" max="1793" width="9.85546875" style="70" customWidth="1"/>
    <col min="1794" max="1799" width="10.85546875" style="70" customWidth="1"/>
    <col min="1800" max="1800" width="4.7109375" style="70" customWidth="1"/>
    <col min="1801" max="2048" width="9.140625" style="70"/>
    <col min="2049" max="2049" width="9.85546875" style="70" customWidth="1"/>
    <col min="2050" max="2055" width="10.85546875" style="70" customWidth="1"/>
    <col min="2056" max="2056" width="4.7109375" style="70" customWidth="1"/>
    <col min="2057" max="2304" width="9.140625" style="70"/>
    <col min="2305" max="2305" width="9.85546875" style="70" customWidth="1"/>
    <col min="2306" max="2311" width="10.85546875" style="70" customWidth="1"/>
    <col min="2312" max="2312" width="4.7109375" style="70" customWidth="1"/>
    <col min="2313" max="2560" width="9.140625" style="70"/>
    <col min="2561" max="2561" width="9.85546875" style="70" customWidth="1"/>
    <col min="2562" max="2567" width="10.85546875" style="70" customWidth="1"/>
    <col min="2568" max="2568" width="4.7109375" style="70" customWidth="1"/>
    <col min="2569" max="2816" width="9.140625" style="70"/>
    <col min="2817" max="2817" width="9.85546875" style="70" customWidth="1"/>
    <col min="2818" max="2823" width="10.85546875" style="70" customWidth="1"/>
    <col min="2824" max="2824" width="4.7109375" style="70" customWidth="1"/>
    <col min="2825" max="3072" width="9.140625" style="70"/>
    <col min="3073" max="3073" width="9.85546875" style="70" customWidth="1"/>
    <col min="3074" max="3079" width="10.85546875" style="70" customWidth="1"/>
    <col min="3080" max="3080" width="4.7109375" style="70" customWidth="1"/>
    <col min="3081" max="3328" width="9.140625" style="70"/>
    <col min="3329" max="3329" width="9.85546875" style="70" customWidth="1"/>
    <col min="3330" max="3335" width="10.85546875" style="70" customWidth="1"/>
    <col min="3336" max="3336" width="4.7109375" style="70" customWidth="1"/>
    <col min="3337" max="3584" width="9.140625" style="70"/>
    <col min="3585" max="3585" width="9.85546875" style="70" customWidth="1"/>
    <col min="3586" max="3591" width="10.85546875" style="70" customWidth="1"/>
    <col min="3592" max="3592" width="4.7109375" style="70" customWidth="1"/>
    <col min="3593" max="3840" width="9.140625" style="70"/>
    <col min="3841" max="3841" width="9.85546875" style="70" customWidth="1"/>
    <col min="3842" max="3847" width="10.85546875" style="70" customWidth="1"/>
    <col min="3848" max="3848" width="4.7109375" style="70" customWidth="1"/>
    <col min="3849" max="4096" width="9.140625" style="70"/>
    <col min="4097" max="4097" width="9.85546875" style="70" customWidth="1"/>
    <col min="4098" max="4103" width="10.85546875" style="70" customWidth="1"/>
    <col min="4104" max="4104" width="4.7109375" style="70" customWidth="1"/>
    <col min="4105" max="4352" width="9.140625" style="70"/>
    <col min="4353" max="4353" width="9.85546875" style="70" customWidth="1"/>
    <col min="4354" max="4359" width="10.85546875" style="70" customWidth="1"/>
    <col min="4360" max="4360" width="4.7109375" style="70" customWidth="1"/>
    <col min="4361" max="4608" width="9.140625" style="70"/>
    <col min="4609" max="4609" width="9.85546875" style="70" customWidth="1"/>
    <col min="4610" max="4615" width="10.85546875" style="70" customWidth="1"/>
    <col min="4616" max="4616" width="4.7109375" style="70" customWidth="1"/>
    <col min="4617" max="4864" width="9.140625" style="70"/>
    <col min="4865" max="4865" width="9.85546875" style="70" customWidth="1"/>
    <col min="4866" max="4871" width="10.85546875" style="70" customWidth="1"/>
    <col min="4872" max="4872" width="4.7109375" style="70" customWidth="1"/>
    <col min="4873" max="5120" width="9.140625" style="70"/>
    <col min="5121" max="5121" width="9.85546875" style="70" customWidth="1"/>
    <col min="5122" max="5127" width="10.85546875" style="70" customWidth="1"/>
    <col min="5128" max="5128" width="4.7109375" style="70" customWidth="1"/>
    <col min="5129" max="5376" width="9.140625" style="70"/>
    <col min="5377" max="5377" width="9.85546875" style="70" customWidth="1"/>
    <col min="5378" max="5383" width="10.85546875" style="70" customWidth="1"/>
    <col min="5384" max="5384" width="4.7109375" style="70" customWidth="1"/>
    <col min="5385" max="5632" width="9.140625" style="70"/>
    <col min="5633" max="5633" width="9.85546875" style="70" customWidth="1"/>
    <col min="5634" max="5639" width="10.85546875" style="70" customWidth="1"/>
    <col min="5640" max="5640" width="4.7109375" style="70" customWidth="1"/>
    <col min="5641" max="5888" width="9.140625" style="70"/>
    <col min="5889" max="5889" width="9.85546875" style="70" customWidth="1"/>
    <col min="5890" max="5895" width="10.85546875" style="70" customWidth="1"/>
    <col min="5896" max="5896" width="4.7109375" style="70" customWidth="1"/>
    <col min="5897" max="6144" width="9.140625" style="70"/>
    <col min="6145" max="6145" width="9.85546875" style="70" customWidth="1"/>
    <col min="6146" max="6151" width="10.85546875" style="70" customWidth="1"/>
    <col min="6152" max="6152" width="4.7109375" style="70" customWidth="1"/>
    <col min="6153" max="6400" width="9.140625" style="70"/>
    <col min="6401" max="6401" width="9.85546875" style="70" customWidth="1"/>
    <col min="6402" max="6407" width="10.85546875" style="70" customWidth="1"/>
    <col min="6408" max="6408" width="4.7109375" style="70" customWidth="1"/>
    <col min="6409" max="6656" width="9.140625" style="70"/>
    <col min="6657" max="6657" width="9.85546875" style="70" customWidth="1"/>
    <col min="6658" max="6663" width="10.85546875" style="70" customWidth="1"/>
    <col min="6664" max="6664" width="4.7109375" style="70" customWidth="1"/>
    <col min="6665" max="6912" width="9.140625" style="70"/>
    <col min="6913" max="6913" width="9.85546875" style="70" customWidth="1"/>
    <col min="6914" max="6919" width="10.85546875" style="70" customWidth="1"/>
    <col min="6920" max="6920" width="4.7109375" style="70" customWidth="1"/>
    <col min="6921" max="7168" width="9.140625" style="70"/>
    <col min="7169" max="7169" width="9.85546875" style="70" customWidth="1"/>
    <col min="7170" max="7175" width="10.85546875" style="70" customWidth="1"/>
    <col min="7176" max="7176" width="4.7109375" style="70" customWidth="1"/>
    <col min="7177" max="7424" width="9.140625" style="70"/>
    <col min="7425" max="7425" width="9.85546875" style="70" customWidth="1"/>
    <col min="7426" max="7431" width="10.85546875" style="70" customWidth="1"/>
    <col min="7432" max="7432" width="4.7109375" style="70" customWidth="1"/>
    <col min="7433" max="7680" width="9.140625" style="70"/>
    <col min="7681" max="7681" width="9.85546875" style="70" customWidth="1"/>
    <col min="7682" max="7687" width="10.85546875" style="70" customWidth="1"/>
    <col min="7688" max="7688" width="4.7109375" style="70" customWidth="1"/>
    <col min="7689" max="7936" width="9.140625" style="70"/>
    <col min="7937" max="7937" width="9.85546875" style="70" customWidth="1"/>
    <col min="7938" max="7943" width="10.85546875" style="70" customWidth="1"/>
    <col min="7944" max="7944" width="4.7109375" style="70" customWidth="1"/>
    <col min="7945" max="8192" width="9.140625" style="70"/>
    <col min="8193" max="8193" width="9.85546875" style="70" customWidth="1"/>
    <col min="8194" max="8199" width="10.85546875" style="70" customWidth="1"/>
    <col min="8200" max="8200" width="4.7109375" style="70" customWidth="1"/>
    <col min="8201" max="8448" width="9.140625" style="70"/>
    <col min="8449" max="8449" width="9.85546875" style="70" customWidth="1"/>
    <col min="8450" max="8455" width="10.85546875" style="70" customWidth="1"/>
    <col min="8456" max="8456" width="4.7109375" style="70" customWidth="1"/>
    <col min="8457" max="8704" width="9.140625" style="70"/>
    <col min="8705" max="8705" width="9.85546875" style="70" customWidth="1"/>
    <col min="8706" max="8711" width="10.85546875" style="70" customWidth="1"/>
    <col min="8712" max="8712" width="4.7109375" style="70" customWidth="1"/>
    <col min="8713" max="8960" width="9.140625" style="70"/>
    <col min="8961" max="8961" width="9.85546875" style="70" customWidth="1"/>
    <col min="8962" max="8967" width="10.85546875" style="70" customWidth="1"/>
    <col min="8968" max="8968" width="4.7109375" style="70" customWidth="1"/>
    <col min="8969" max="9216" width="9.140625" style="70"/>
    <col min="9217" max="9217" width="9.85546875" style="70" customWidth="1"/>
    <col min="9218" max="9223" width="10.85546875" style="70" customWidth="1"/>
    <col min="9224" max="9224" width="4.7109375" style="70" customWidth="1"/>
    <col min="9225" max="9472" width="9.140625" style="70"/>
    <col min="9473" max="9473" width="9.85546875" style="70" customWidth="1"/>
    <col min="9474" max="9479" width="10.85546875" style="70" customWidth="1"/>
    <col min="9480" max="9480" width="4.7109375" style="70" customWidth="1"/>
    <col min="9481" max="9728" width="9.140625" style="70"/>
    <col min="9729" max="9729" width="9.85546875" style="70" customWidth="1"/>
    <col min="9730" max="9735" width="10.85546875" style="70" customWidth="1"/>
    <col min="9736" max="9736" width="4.7109375" style="70" customWidth="1"/>
    <col min="9737" max="9984" width="9.140625" style="70"/>
    <col min="9985" max="9985" width="9.85546875" style="70" customWidth="1"/>
    <col min="9986" max="9991" width="10.85546875" style="70" customWidth="1"/>
    <col min="9992" max="9992" width="4.7109375" style="70" customWidth="1"/>
    <col min="9993" max="10240" width="9.140625" style="70"/>
    <col min="10241" max="10241" width="9.85546875" style="70" customWidth="1"/>
    <col min="10242" max="10247" width="10.85546875" style="70" customWidth="1"/>
    <col min="10248" max="10248" width="4.7109375" style="70" customWidth="1"/>
    <col min="10249" max="10496" width="9.140625" style="70"/>
    <col min="10497" max="10497" width="9.85546875" style="70" customWidth="1"/>
    <col min="10498" max="10503" width="10.85546875" style="70" customWidth="1"/>
    <col min="10504" max="10504" width="4.7109375" style="70" customWidth="1"/>
    <col min="10505" max="10752" width="9.140625" style="70"/>
    <col min="10753" max="10753" width="9.85546875" style="70" customWidth="1"/>
    <col min="10754" max="10759" width="10.85546875" style="70" customWidth="1"/>
    <col min="10760" max="10760" width="4.7109375" style="70" customWidth="1"/>
    <col min="10761" max="11008" width="9.140625" style="70"/>
    <col min="11009" max="11009" width="9.85546875" style="70" customWidth="1"/>
    <col min="11010" max="11015" width="10.85546875" style="70" customWidth="1"/>
    <col min="11016" max="11016" width="4.7109375" style="70" customWidth="1"/>
    <col min="11017" max="11264" width="9.140625" style="70"/>
    <col min="11265" max="11265" width="9.85546875" style="70" customWidth="1"/>
    <col min="11266" max="11271" width="10.85546875" style="70" customWidth="1"/>
    <col min="11272" max="11272" width="4.7109375" style="70" customWidth="1"/>
    <col min="11273" max="11520" width="9.140625" style="70"/>
    <col min="11521" max="11521" width="9.85546875" style="70" customWidth="1"/>
    <col min="11522" max="11527" width="10.85546875" style="70" customWidth="1"/>
    <col min="11528" max="11528" width="4.7109375" style="70" customWidth="1"/>
    <col min="11529" max="11776" width="9.140625" style="70"/>
    <col min="11777" max="11777" width="9.85546875" style="70" customWidth="1"/>
    <col min="11778" max="11783" width="10.85546875" style="70" customWidth="1"/>
    <col min="11784" max="11784" width="4.7109375" style="70" customWidth="1"/>
    <col min="11785" max="12032" width="9.140625" style="70"/>
    <col min="12033" max="12033" width="9.85546875" style="70" customWidth="1"/>
    <col min="12034" max="12039" width="10.85546875" style="70" customWidth="1"/>
    <col min="12040" max="12040" width="4.7109375" style="70" customWidth="1"/>
    <col min="12041" max="12288" width="9.140625" style="70"/>
    <col min="12289" max="12289" width="9.85546875" style="70" customWidth="1"/>
    <col min="12290" max="12295" width="10.85546875" style="70" customWidth="1"/>
    <col min="12296" max="12296" width="4.7109375" style="70" customWidth="1"/>
    <col min="12297" max="12544" width="9.140625" style="70"/>
    <col min="12545" max="12545" width="9.85546875" style="70" customWidth="1"/>
    <col min="12546" max="12551" width="10.85546875" style="70" customWidth="1"/>
    <col min="12552" max="12552" width="4.7109375" style="70" customWidth="1"/>
    <col min="12553" max="12800" width="9.140625" style="70"/>
    <col min="12801" max="12801" width="9.85546875" style="70" customWidth="1"/>
    <col min="12802" max="12807" width="10.85546875" style="70" customWidth="1"/>
    <col min="12808" max="12808" width="4.7109375" style="70" customWidth="1"/>
    <col min="12809" max="13056" width="9.140625" style="70"/>
    <col min="13057" max="13057" width="9.85546875" style="70" customWidth="1"/>
    <col min="13058" max="13063" width="10.85546875" style="70" customWidth="1"/>
    <col min="13064" max="13064" width="4.7109375" style="70" customWidth="1"/>
    <col min="13065" max="13312" width="9.140625" style="70"/>
    <col min="13313" max="13313" width="9.85546875" style="70" customWidth="1"/>
    <col min="13314" max="13319" width="10.85546875" style="70" customWidth="1"/>
    <col min="13320" max="13320" width="4.7109375" style="70" customWidth="1"/>
    <col min="13321" max="13568" width="9.140625" style="70"/>
    <col min="13569" max="13569" width="9.85546875" style="70" customWidth="1"/>
    <col min="13570" max="13575" width="10.85546875" style="70" customWidth="1"/>
    <col min="13576" max="13576" width="4.7109375" style="70" customWidth="1"/>
    <col min="13577" max="13824" width="9.140625" style="70"/>
    <col min="13825" max="13825" width="9.85546875" style="70" customWidth="1"/>
    <col min="13826" max="13831" width="10.85546875" style="70" customWidth="1"/>
    <col min="13832" max="13832" width="4.7109375" style="70" customWidth="1"/>
    <col min="13833" max="14080" width="9.140625" style="70"/>
    <col min="14081" max="14081" width="9.85546875" style="70" customWidth="1"/>
    <col min="14082" max="14087" width="10.85546875" style="70" customWidth="1"/>
    <col min="14088" max="14088" width="4.7109375" style="70" customWidth="1"/>
    <col min="14089" max="14336" width="9.140625" style="70"/>
    <col min="14337" max="14337" width="9.85546875" style="70" customWidth="1"/>
    <col min="14338" max="14343" width="10.85546875" style="70" customWidth="1"/>
    <col min="14344" max="14344" width="4.7109375" style="70" customWidth="1"/>
    <col min="14345" max="14592" width="9.140625" style="70"/>
    <col min="14593" max="14593" width="9.85546875" style="70" customWidth="1"/>
    <col min="14594" max="14599" width="10.85546875" style="70" customWidth="1"/>
    <col min="14600" max="14600" width="4.7109375" style="70" customWidth="1"/>
    <col min="14601" max="14848" width="9.140625" style="70"/>
    <col min="14849" max="14849" width="9.85546875" style="70" customWidth="1"/>
    <col min="14850" max="14855" width="10.85546875" style="70" customWidth="1"/>
    <col min="14856" max="14856" width="4.7109375" style="70" customWidth="1"/>
    <col min="14857" max="15104" width="9.140625" style="70"/>
    <col min="15105" max="15105" width="9.85546875" style="70" customWidth="1"/>
    <col min="15106" max="15111" width="10.85546875" style="70" customWidth="1"/>
    <col min="15112" max="15112" width="4.7109375" style="70" customWidth="1"/>
    <col min="15113" max="15360" width="9.140625" style="70"/>
    <col min="15361" max="15361" width="9.85546875" style="70" customWidth="1"/>
    <col min="15362" max="15367" width="10.85546875" style="70" customWidth="1"/>
    <col min="15368" max="15368" width="4.7109375" style="70" customWidth="1"/>
    <col min="15369" max="15616" width="9.140625" style="70"/>
    <col min="15617" max="15617" width="9.85546875" style="70" customWidth="1"/>
    <col min="15618" max="15623" width="10.85546875" style="70" customWidth="1"/>
    <col min="15624" max="15624" width="4.7109375" style="70" customWidth="1"/>
    <col min="15625" max="15872" width="9.140625" style="70"/>
    <col min="15873" max="15873" width="9.85546875" style="70" customWidth="1"/>
    <col min="15874" max="15879" width="10.85546875" style="70" customWidth="1"/>
    <col min="15880" max="15880" width="4.7109375" style="70" customWidth="1"/>
    <col min="15881" max="16128" width="9.140625" style="70"/>
    <col min="16129" max="16129" width="9.85546875" style="70" customWidth="1"/>
    <col min="16130" max="16135" width="10.85546875" style="70" customWidth="1"/>
    <col min="16136" max="16136" width="4.7109375" style="70" customWidth="1"/>
    <col min="16137" max="16384" width="9.140625" style="70"/>
  </cols>
  <sheetData>
    <row r="2" spans="1:256" ht="20.25" customHeight="1">
      <c r="A2" s="67" t="s">
        <v>89</v>
      </c>
      <c r="B2" s="68"/>
      <c r="C2" s="68"/>
      <c r="D2" s="68"/>
      <c r="E2" s="68"/>
      <c r="F2" s="68"/>
      <c r="G2" s="68"/>
      <c r="H2" s="68"/>
      <c r="I2" s="68"/>
      <c r="J2" s="68" t="s">
        <v>90</v>
      </c>
      <c r="K2" s="69" t="s">
        <v>470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</row>
    <row r="3" spans="1:256" ht="33.75">
      <c r="A3" s="71" t="s">
        <v>91</v>
      </c>
      <c r="B3" s="72" t="s">
        <v>92</v>
      </c>
      <c r="C3" s="72" t="s">
        <v>93</v>
      </c>
      <c r="D3" s="72" t="s">
        <v>94</v>
      </c>
      <c r="E3" s="72" t="s">
        <v>95</v>
      </c>
      <c r="F3" s="72" t="s">
        <v>96</v>
      </c>
      <c r="G3" s="73" t="s">
        <v>97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</row>
    <row r="4" spans="1:256">
      <c r="A4" s="74">
        <v>1995</v>
      </c>
      <c r="B4" s="75">
        <v>4173.5931976688635</v>
      </c>
      <c r="C4" s="75">
        <v>2468.9739180280881</v>
      </c>
      <c r="D4" s="75">
        <v>2929.9226139294924</v>
      </c>
      <c r="E4" s="75">
        <v>6412.8929014999521</v>
      </c>
      <c r="F4" s="75">
        <v>659.62071271615548</v>
      </c>
      <c r="G4" s="75">
        <v>16645.003343842549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pans="1:256">
      <c r="A5" s="74">
        <v>1996</v>
      </c>
      <c r="B5" s="75">
        <v>4435.7743383968664</v>
      </c>
      <c r="C5" s="75">
        <v>2331.5181045189643</v>
      </c>
      <c r="D5" s="75">
        <v>3257.2609152574755</v>
      </c>
      <c r="E5" s="75">
        <v>6674.5963504346992</v>
      </c>
      <c r="F5" s="75">
        <v>717.39753511034678</v>
      </c>
      <c r="G5" s="75">
        <v>17416.547243718353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>
      <c r="A6" s="74">
        <v>1997</v>
      </c>
      <c r="B6" s="75">
        <v>3867.0822585267983</v>
      </c>
      <c r="C6" s="75">
        <v>2560.9295882296742</v>
      </c>
      <c r="D6" s="75">
        <v>2929.1583070602846</v>
      </c>
      <c r="E6" s="75">
        <v>6405.918601318429</v>
      </c>
      <c r="F6" s="75">
        <v>694.51609821343266</v>
      </c>
      <c r="G6" s="75">
        <v>16457.604853348617</v>
      </c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7" spans="1:256">
      <c r="A7" s="74">
        <v>1998</v>
      </c>
      <c r="B7" s="75">
        <v>3658.1876373363903</v>
      </c>
      <c r="C7" s="75">
        <v>2986.1230534059423</v>
      </c>
      <c r="D7" s="75">
        <v>3049.3455622432407</v>
      </c>
      <c r="E7" s="75">
        <v>5590.8569790770989</v>
      </c>
      <c r="F7" s="75">
        <v>702.56520492977927</v>
      </c>
      <c r="G7" s="75">
        <v>15987.078436992451</v>
      </c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</row>
    <row r="8" spans="1:256">
      <c r="A8" s="74">
        <v>1999</v>
      </c>
      <c r="B8" s="75">
        <v>3421.3241616509026</v>
      </c>
      <c r="C8" s="75">
        <v>3170.1299321677652</v>
      </c>
      <c r="D8" s="75">
        <v>3057.227476831948</v>
      </c>
      <c r="E8" s="75">
        <v>5872.5279449699055</v>
      </c>
      <c r="F8" s="75">
        <v>729.57867583834911</v>
      </c>
      <c r="G8" s="75">
        <v>16250.788191458871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</row>
    <row r="9" spans="1:256">
      <c r="A9" s="74">
        <v>2000</v>
      </c>
      <c r="B9" s="75">
        <v>3389.1755039648419</v>
      </c>
      <c r="C9" s="75">
        <v>3165.0425145695995</v>
      </c>
      <c r="D9" s="75">
        <v>3141.6833858794303</v>
      </c>
      <c r="E9" s="75">
        <v>5700.7022069360846</v>
      </c>
      <c r="F9" s="75">
        <v>645.48103563580776</v>
      </c>
      <c r="G9" s="75">
        <v>16042.084646985764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</row>
    <row r="10" spans="1:256">
      <c r="A10" s="74">
        <v>2001</v>
      </c>
      <c r="B10" s="75">
        <v>3584.5514474061333</v>
      </c>
      <c r="C10" s="75">
        <v>3243.8616604566732</v>
      </c>
      <c r="D10" s="75">
        <v>3362.4008789528993</v>
      </c>
      <c r="E10" s="75">
        <v>6061.0490111779873</v>
      </c>
      <c r="F10" s="75">
        <v>678.77615362568065</v>
      </c>
      <c r="G10" s="75">
        <v>16930.639151619373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</row>
    <row r="11" spans="1:256">
      <c r="A11" s="74">
        <v>2002</v>
      </c>
      <c r="B11" s="75">
        <v>3630.4337441482753</v>
      </c>
      <c r="C11" s="75">
        <v>3392.8059615935795</v>
      </c>
      <c r="D11" s="75">
        <v>3179.8270755708413</v>
      </c>
      <c r="E11" s="75">
        <v>6081.9719117225559</v>
      </c>
      <c r="F11" s="75">
        <v>655.58421706315085</v>
      </c>
      <c r="G11" s="75">
        <v>16940.622910098406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</row>
    <row r="12" spans="1:256">
      <c r="A12" s="74">
        <v>2003</v>
      </c>
      <c r="B12" s="75">
        <v>3371</v>
      </c>
      <c r="C12" s="75">
        <v>3546</v>
      </c>
      <c r="D12" s="75">
        <v>3084</v>
      </c>
      <c r="E12" s="75">
        <v>6597</v>
      </c>
      <c r="F12" s="75">
        <v>613</v>
      </c>
      <c r="G12" s="75">
        <v>17211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</row>
    <row r="13" spans="1:256">
      <c r="A13" s="74">
        <v>2004</v>
      </c>
      <c r="B13" s="75">
        <v>3085</v>
      </c>
      <c r="C13" s="75">
        <v>3706</v>
      </c>
      <c r="D13" s="75">
        <v>3545</v>
      </c>
      <c r="E13" s="75">
        <v>6087</v>
      </c>
      <c r="F13" s="75">
        <v>584</v>
      </c>
      <c r="G13" s="75">
        <v>17007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</row>
    <row r="14" spans="1:256">
      <c r="A14" s="74">
        <v>2005</v>
      </c>
      <c r="B14" s="75">
        <v>3106</v>
      </c>
      <c r="C14" s="75">
        <v>4004</v>
      </c>
      <c r="D14" s="75">
        <v>3500</v>
      </c>
      <c r="E14" s="75">
        <v>6964</v>
      </c>
      <c r="F14" s="75">
        <v>558</v>
      </c>
      <c r="G14" s="75">
        <v>18132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</row>
    <row r="15" spans="1:256">
      <c r="A15" s="74">
        <v>2006</v>
      </c>
      <c r="B15" s="75">
        <v>3125</v>
      </c>
      <c r="C15" s="75">
        <v>4283</v>
      </c>
      <c r="D15" s="75">
        <v>3182</v>
      </c>
      <c r="E15" s="75">
        <v>6709</v>
      </c>
      <c r="F15" s="75">
        <v>548</v>
      </c>
      <c r="G15" s="75">
        <v>17847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</row>
    <row r="16" spans="1:256">
      <c r="A16" s="74">
        <v>2007</v>
      </c>
      <c r="B16" s="75">
        <v>3084</v>
      </c>
      <c r="C16" s="75">
        <v>4424</v>
      </c>
      <c r="D16" s="75">
        <v>2796</v>
      </c>
      <c r="E16" s="75">
        <v>6114</v>
      </c>
      <c r="F16" s="75">
        <v>501</v>
      </c>
      <c r="G16" s="75">
        <v>16919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</row>
    <row r="17" spans="1:256">
      <c r="A17" s="74">
        <v>2008</v>
      </c>
      <c r="B17" s="75">
        <v>3092</v>
      </c>
      <c r="C17" s="75">
        <v>4527</v>
      </c>
      <c r="D17" s="75">
        <v>2741</v>
      </c>
      <c r="E17" s="75">
        <v>6015</v>
      </c>
      <c r="F17" s="75">
        <v>530</v>
      </c>
      <c r="G17" s="75">
        <v>16905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</row>
    <row r="18" spans="1:256">
      <c r="A18" s="74">
        <v>2009</v>
      </c>
      <c r="B18" s="75">
        <v>2422</v>
      </c>
      <c r="C18" s="75">
        <v>4506</v>
      </c>
      <c r="D18" s="75">
        <v>2903</v>
      </c>
      <c r="E18" s="75">
        <v>6308</v>
      </c>
      <c r="F18" s="75">
        <v>445</v>
      </c>
      <c r="G18" s="75">
        <v>16584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</row>
    <row r="19" spans="1:256">
      <c r="A19" s="74">
        <v>2010</v>
      </c>
      <c r="B19" s="75">
        <v>2602</v>
      </c>
      <c r="C19" s="75">
        <v>4123</v>
      </c>
      <c r="D19" s="75">
        <v>3048</v>
      </c>
      <c r="E19" s="75">
        <v>6645</v>
      </c>
      <c r="F19" s="75">
        <v>492</v>
      </c>
      <c r="G19" s="75">
        <v>16910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</row>
    <row r="20" spans="1:256">
      <c r="A20" s="74">
        <v>2011</v>
      </c>
      <c r="B20" s="75">
        <v>3009</v>
      </c>
      <c r="C20" s="75">
        <v>3844</v>
      </c>
      <c r="D20" s="75">
        <v>3053</v>
      </c>
      <c r="E20" s="75">
        <v>6567</v>
      </c>
      <c r="F20" s="75">
        <v>487</v>
      </c>
      <c r="G20" s="75">
        <v>16960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</row>
    <row r="21" spans="1:256">
      <c r="A21" s="74">
        <v>2012</v>
      </c>
      <c r="B21" s="75">
        <v>3191</v>
      </c>
      <c r="C21" s="75">
        <v>3722</v>
      </c>
      <c r="D21" s="75">
        <v>2353</v>
      </c>
      <c r="E21" s="75">
        <v>6373</v>
      </c>
      <c r="F21" s="75">
        <v>402</v>
      </c>
      <c r="G21" s="75">
        <v>16041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</row>
    <row r="22" spans="1:256">
      <c r="A22" s="74">
        <v>2013</v>
      </c>
      <c r="B22" s="75">
        <v>3735</v>
      </c>
      <c r="C22" s="75">
        <v>3488</v>
      </c>
      <c r="D22" s="75">
        <v>2337</v>
      </c>
      <c r="E22" s="75">
        <v>6208</v>
      </c>
      <c r="F22" s="75">
        <v>526</v>
      </c>
      <c r="G22" s="75">
        <v>16294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</row>
    <row r="23" spans="1:256">
      <c r="A23" s="74">
        <v>2014</v>
      </c>
      <c r="B23" s="76">
        <v>3711</v>
      </c>
      <c r="C23" s="77">
        <v>3905</v>
      </c>
      <c r="D23" s="77">
        <v>2115</v>
      </c>
      <c r="E23" s="77">
        <v>5486</v>
      </c>
      <c r="F23" s="77">
        <v>599</v>
      </c>
      <c r="G23" s="76">
        <v>15816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</row>
    <row r="24" spans="1:256">
      <c r="A24" s="74">
        <v>2015</v>
      </c>
      <c r="B24" s="76">
        <v>3876</v>
      </c>
      <c r="C24" s="77">
        <v>4217</v>
      </c>
      <c r="D24" s="77">
        <v>2233</v>
      </c>
      <c r="E24" s="77">
        <v>5968</v>
      </c>
      <c r="F24" s="77">
        <v>583</v>
      </c>
      <c r="G24" s="76">
        <v>16877</v>
      </c>
      <c r="H24" s="68"/>
      <c r="I24" s="68"/>
      <c r="J24" s="68" t="s">
        <v>98</v>
      </c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</row>
    <row r="25" spans="1:256">
      <c r="A25" s="78">
        <v>2016</v>
      </c>
      <c r="B25" s="76">
        <v>3992</v>
      </c>
      <c r="C25" s="77">
        <v>4324</v>
      </c>
      <c r="D25" s="77">
        <v>2218</v>
      </c>
      <c r="E25" s="77">
        <v>6156</v>
      </c>
      <c r="F25" s="77">
        <v>647</v>
      </c>
      <c r="G25" s="76">
        <v>17337</v>
      </c>
      <c r="H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</row>
    <row r="26" spans="1:256">
      <c r="A26" s="78">
        <v>2017</v>
      </c>
      <c r="B26" s="76">
        <v>4267</v>
      </c>
      <c r="C26" s="76">
        <v>4514</v>
      </c>
      <c r="D26" s="77">
        <v>2189</v>
      </c>
      <c r="E26" s="77">
        <v>6289</v>
      </c>
      <c r="F26" s="76">
        <v>610</v>
      </c>
      <c r="G26" s="76">
        <v>17869</v>
      </c>
      <c r="H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</row>
    <row r="27" spans="1:256">
      <c r="A27" s="78">
        <v>2018</v>
      </c>
      <c r="B27" s="77">
        <v>4455</v>
      </c>
      <c r="C27" s="77">
        <v>4789</v>
      </c>
      <c r="D27" s="77">
        <v>2137</v>
      </c>
      <c r="E27" s="77">
        <v>5811</v>
      </c>
      <c r="F27" s="77">
        <v>641</v>
      </c>
      <c r="G27" s="77">
        <v>17833</v>
      </c>
    </row>
    <row r="28" spans="1:256">
      <c r="A28" s="70">
        <v>2019</v>
      </c>
      <c r="B28" s="79">
        <v>4468.4883839741869</v>
      </c>
      <c r="C28" s="79">
        <v>5067.4871364597211</v>
      </c>
      <c r="D28" s="79">
        <v>2095.7844636082982</v>
      </c>
      <c r="E28" s="79">
        <v>5667.2416399506783</v>
      </c>
      <c r="F28" s="79">
        <v>668.82331464817821</v>
      </c>
      <c r="G28" s="79">
        <v>17863.474262908978</v>
      </c>
    </row>
    <row r="30" spans="1:256" ht="12">
      <c r="A30" s="70" t="s">
        <v>99</v>
      </c>
      <c r="B30" s="80">
        <v>1.0030276956171014</v>
      </c>
      <c r="C30" s="80">
        <v>1.0581514170932806</v>
      </c>
      <c r="D30" s="80">
        <v>0.98071336621820215</v>
      </c>
      <c r="E30" s="80">
        <v>0.97526099465680227</v>
      </c>
      <c r="F30" s="80">
        <v>1.0434061070954419</v>
      </c>
      <c r="G30" s="80">
        <v>1.0017088691139449</v>
      </c>
    </row>
    <row r="33" spans="7:8" ht="12">
      <c r="G33" s="80">
        <v>1.0017088691139449</v>
      </c>
      <c r="H33" s="17" t="s">
        <v>100</v>
      </c>
    </row>
    <row r="34" spans="7:8" ht="12">
      <c r="G34" s="80">
        <v>1.0030276956171014</v>
      </c>
      <c r="H34" s="81" t="s">
        <v>92</v>
      </c>
    </row>
    <row r="35" spans="7:8" ht="12">
      <c r="G35" s="80">
        <v>1.0581514170932806</v>
      </c>
      <c r="H35" s="81" t="s">
        <v>93</v>
      </c>
    </row>
    <row r="36" spans="7:8" ht="12">
      <c r="G36" s="80">
        <v>0.97526099465680227</v>
      </c>
      <c r="H36" s="81" t="s">
        <v>101</v>
      </c>
    </row>
    <row r="37" spans="7:8" ht="12">
      <c r="G37" s="80">
        <v>0.98071336621820215</v>
      </c>
      <c r="H37" s="81" t="s">
        <v>102</v>
      </c>
    </row>
    <row r="38" spans="7:8" ht="12">
      <c r="G38" s="80">
        <v>1.0434061070954419</v>
      </c>
      <c r="H38" s="82" t="s">
        <v>103</v>
      </c>
    </row>
    <row r="39" spans="7:8" ht="12">
      <c r="G39" s="80">
        <v>0.92467043314500941</v>
      </c>
      <c r="H39" s="81" t="s">
        <v>104</v>
      </c>
    </row>
    <row r="40" spans="7:8" ht="12">
      <c r="G40" s="80">
        <v>0.95729224456470541</v>
      </c>
      <c r="H40" s="81" t="s">
        <v>105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1"/>
  <sheetViews>
    <sheetView topLeftCell="A10" workbookViewId="0">
      <selection activeCell="D12" sqref="D12"/>
    </sheetView>
  </sheetViews>
  <sheetFormatPr defaultRowHeight="12"/>
  <cols>
    <col min="1" max="1" width="34.42578125" style="17" customWidth="1"/>
    <col min="2" max="16" width="6.85546875" style="17" customWidth="1"/>
    <col min="17" max="16384" width="9.140625" style="17"/>
  </cols>
  <sheetData>
    <row r="1" spans="1:16" ht="45" customHeight="1">
      <c r="A1" s="550" t="s">
        <v>57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</row>
    <row r="2" spans="1:16" ht="15" customHeight="1">
      <c r="A2" s="552" t="s">
        <v>58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</row>
    <row r="3" spans="1:16" s="20" customFormat="1" ht="15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>
      <c r="A4" s="21" t="s">
        <v>59</v>
      </c>
      <c r="B4" s="21">
        <v>2005</v>
      </c>
      <c r="C4" s="21">
        <v>2006</v>
      </c>
      <c r="D4" s="21">
        <v>2007</v>
      </c>
      <c r="E4" s="21">
        <v>2008</v>
      </c>
      <c r="F4" s="21">
        <v>2009</v>
      </c>
      <c r="G4" s="21">
        <v>2010</v>
      </c>
      <c r="H4" s="21">
        <v>2011</v>
      </c>
      <c r="I4" s="21">
        <v>2012</v>
      </c>
      <c r="J4" s="21">
        <v>2013</v>
      </c>
      <c r="K4" s="21">
        <v>2014</v>
      </c>
      <c r="L4" s="21">
        <v>2015</v>
      </c>
      <c r="M4" s="21">
        <v>2016</v>
      </c>
      <c r="N4" s="21">
        <v>2017</v>
      </c>
      <c r="O4" s="21">
        <v>2018</v>
      </c>
      <c r="P4" s="21">
        <v>2019</v>
      </c>
    </row>
    <row r="5" spans="1:16" ht="17.25" customHeight="1">
      <c r="A5" s="22" t="s">
        <v>60</v>
      </c>
      <c r="B5" s="23">
        <v>4.4000000000000004</v>
      </c>
      <c r="C5" s="23">
        <v>3.5</v>
      </c>
      <c r="D5" s="23">
        <v>4.2</v>
      </c>
      <c r="E5" s="23">
        <v>5.3</v>
      </c>
      <c r="F5" s="23">
        <v>7</v>
      </c>
      <c r="G5" s="23">
        <v>7.1</v>
      </c>
      <c r="H5" s="23">
        <v>6.4</v>
      </c>
      <c r="I5" s="23">
        <v>6.1</v>
      </c>
      <c r="J5" s="23">
        <v>6.6</v>
      </c>
      <c r="K5" s="23">
        <v>7.3</v>
      </c>
      <c r="L5" s="23">
        <v>7.3</v>
      </c>
      <c r="M5" s="23">
        <v>7.3</v>
      </c>
      <c r="N5" s="23">
        <v>7.5</v>
      </c>
      <c r="O5" s="23">
        <v>8.3000000000000007</v>
      </c>
      <c r="P5" s="23">
        <v>10</v>
      </c>
    </row>
    <row r="6" spans="1:16" ht="24" customHeight="1">
      <c r="A6" s="24" t="s">
        <v>61</v>
      </c>
      <c r="B6" s="25">
        <v>9.9</v>
      </c>
      <c r="C6" s="25">
        <v>11.4</v>
      </c>
      <c r="D6" s="25">
        <v>13.5</v>
      </c>
      <c r="E6" s="25">
        <v>12</v>
      </c>
      <c r="F6" s="25">
        <v>17</v>
      </c>
      <c r="G6" s="25">
        <v>18.100000000000001</v>
      </c>
      <c r="H6" s="25">
        <v>20</v>
      </c>
      <c r="I6" s="25">
        <v>23.3</v>
      </c>
      <c r="J6" s="25">
        <v>23.7</v>
      </c>
      <c r="K6" s="25">
        <v>21.3</v>
      </c>
      <c r="L6" s="25">
        <v>21.3</v>
      </c>
      <c r="M6" s="25">
        <v>21</v>
      </c>
      <c r="N6" s="25">
        <v>19.899999999999999</v>
      </c>
      <c r="O6" s="25">
        <v>18.2</v>
      </c>
      <c r="P6" s="25">
        <v>18.100000000000001</v>
      </c>
    </row>
    <row r="7" spans="1:16" ht="18" customHeight="1">
      <c r="A7" s="24" t="s">
        <v>62</v>
      </c>
      <c r="B7" s="25">
        <v>1</v>
      </c>
      <c r="C7" s="25">
        <v>1.2</v>
      </c>
      <c r="D7" s="25">
        <v>1.6</v>
      </c>
      <c r="E7" s="25">
        <v>5.2</v>
      </c>
      <c r="F7" s="25">
        <v>5.9</v>
      </c>
      <c r="G7" s="25">
        <v>6.2</v>
      </c>
      <c r="H7" s="25">
        <v>6.2</v>
      </c>
      <c r="I7" s="25">
        <v>6</v>
      </c>
      <c r="J7" s="25">
        <v>6.3</v>
      </c>
      <c r="K7" s="25">
        <v>7</v>
      </c>
      <c r="L7" s="25">
        <v>7.2</v>
      </c>
      <c r="M7" s="25">
        <v>7.8</v>
      </c>
      <c r="N7" s="25">
        <v>7.7</v>
      </c>
      <c r="O7" s="25">
        <v>7.7</v>
      </c>
      <c r="P7" s="25">
        <v>8</v>
      </c>
    </row>
    <row r="8" spans="1:16" ht="16.5" customHeight="1">
      <c r="A8" s="24" t="s">
        <v>63</v>
      </c>
      <c r="B8" s="25">
        <v>6.9</v>
      </c>
      <c r="C8" s="25">
        <v>7.4</v>
      </c>
      <c r="D8" s="25">
        <v>8.6</v>
      </c>
      <c r="E8" s="25">
        <v>8.6</v>
      </c>
      <c r="F8" s="25">
        <v>11.7</v>
      </c>
      <c r="G8" s="25">
        <v>12.7</v>
      </c>
      <c r="H8" s="25">
        <v>14</v>
      </c>
      <c r="I8" s="25">
        <v>15.5</v>
      </c>
      <c r="J8" s="25">
        <v>16.2</v>
      </c>
      <c r="K8" s="25">
        <v>14.6</v>
      </c>
      <c r="L8" s="25">
        <v>14.5</v>
      </c>
      <c r="M8" s="25">
        <v>14.4</v>
      </c>
      <c r="N8" s="25">
        <v>13.5</v>
      </c>
      <c r="O8" s="25">
        <v>12.5</v>
      </c>
      <c r="P8" s="25">
        <v>12.6</v>
      </c>
    </row>
    <row r="11" spans="1:16">
      <c r="A11" s="26"/>
      <c r="D11" s="17" t="s">
        <v>145</v>
      </c>
      <c r="E11" s="27" t="s">
        <v>64</v>
      </c>
    </row>
    <row r="31" spans="4:4">
      <c r="D31" s="17" t="s">
        <v>65</v>
      </c>
    </row>
  </sheetData>
  <mergeCells count="2">
    <mergeCell ref="A1:P1"/>
    <mergeCell ref="A2:P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AG204"/>
  <sheetViews>
    <sheetView topLeftCell="A7" zoomScale="90" zoomScaleNormal="90" workbookViewId="0">
      <selection activeCell="F14" sqref="F14"/>
    </sheetView>
  </sheetViews>
  <sheetFormatPr defaultRowHeight="12.75"/>
  <cols>
    <col min="1" max="1" width="12.7109375" style="270" customWidth="1"/>
    <col min="2" max="9" width="5.85546875" style="271" customWidth="1"/>
    <col min="10" max="10" width="6.85546875" style="271" customWidth="1"/>
    <col min="11" max="28" width="5.85546875" style="271" customWidth="1"/>
    <col min="29" max="29" width="7.5703125" style="271" customWidth="1"/>
    <col min="30" max="16384" width="9.140625" style="271"/>
  </cols>
  <sheetData>
    <row r="3" spans="1:33">
      <c r="A3" s="270" t="s">
        <v>166</v>
      </c>
    </row>
    <row r="5" spans="1:33" s="283" customFormat="1">
      <c r="A5" s="281"/>
      <c r="B5" s="282">
        <v>1990</v>
      </c>
      <c r="C5" s="282">
        <v>1991</v>
      </c>
      <c r="D5" s="282">
        <v>1992</v>
      </c>
      <c r="E5" s="282">
        <v>1993</v>
      </c>
      <c r="F5" s="282">
        <v>1994</v>
      </c>
      <c r="G5" s="282">
        <v>1995</v>
      </c>
      <c r="H5" s="282">
        <v>1996</v>
      </c>
      <c r="I5" s="282">
        <v>1997</v>
      </c>
      <c r="J5" s="282">
        <v>1998</v>
      </c>
      <c r="K5" s="282">
        <v>1999</v>
      </c>
      <c r="L5" s="282">
        <v>2000</v>
      </c>
      <c r="M5" s="282">
        <v>2001</v>
      </c>
      <c r="N5" s="282">
        <v>2002</v>
      </c>
      <c r="O5" s="282">
        <v>2003</v>
      </c>
      <c r="P5" s="282">
        <v>2004</v>
      </c>
      <c r="Q5" s="282">
        <v>2005</v>
      </c>
      <c r="R5" s="282">
        <v>2006</v>
      </c>
      <c r="S5" s="282">
        <v>2007</v>
      </c>
      <c r="T5" s="282">
        <v>2008</v>
      </c>
      <c r="U5" s="282">
        <v>2009</v>
      </c>
      <c r="V5" s="282">
        <v>2010</v>
      </c>
      <c r="W5" s="282">
        <v>2011</v>
      </c>
      <c r="X5" s="282">
        <v>2012</v>
      </c>
      <c r="Y5" s="282">
        <v>2013</v>
      </c>
      <c r="Z5" s="282">
        <v>2014</v>
      </c>
      <c r="AA5" s="282">
        <v>2015</v>
      </c>
      <c r="AB5" s="282">
        <v>2016</v>
      </c>
      <c r="AC5" s="283" t="s">
        <v>167</v>
      </c>
      <c r="AD5" s="283" t="s">
        <v>168</v>
      </c>
      <c r="AE5" s="284" t="s">
        <v>169</v>
      </c>
      <c r="AF5" s="284" t="s">
        <v>170</v>
      </c>
      <c r="AG5" s="284"/>
    </row>
    <row r="6" spans="1:33">
      <c r="A6" s="272" t="s">
        <v>469</v>
      </c>
      <c r="B6" s="273">
        <v>44.3</v>
      </c>
      <c r="C6" s="273">
        <v>44.8</v>
      </c>
      <c r="D6" s="273">
        <v>45.7</v>
      </c>
      <c r="E6" s="273">
        <v>43.9</v>
      </c>
      <c r="F6" s="273">
        <v>42.8</v>
      </c>
      <c r="G6" s="273">
        <v>43.1</v>
      </c>
      <c r="H6" s="273">
        <v>43.7</v>
      </c>
      <c r="I6" s="273">
        <v>44.6</v>
      </c>
      <c r="J6" s="273">
        <v>45.9</v>
      </c>
      <c r="K6" s="273">
        <v>45.1</v>
      </c>
      <c r="L6" s="273">
        <v>46.7</v>
      </c>
      <c r="M6" s="273">
        <v>47.3</v>
      </c>
      <c r="N6" s="273">
        <v>47.5</v>
      </c>
      <c r="O6" s="273">
        <v>48.8</v>
      </c>
      <c r="P6" s="273">
        <v>50.2</v>
      </c>
      <c r="Q6" s="273">
        <v>52.1</v>
      </c>
      <c r="R6" s="273">
        <v>53.6</v>
      </c>
      <c r="S6" s="273">
        <v>52.8</v>
      </c>
      <c r="T6" s="273">
        <v>54.5</v>
      </c>
      <c r="U6" s="273">
        <v>53.6</v>
      </c>
      <c r="V6" s="273">
        <v>52.7</v>
      </c>
      <c r="W6" s="273">
        <v>54</v>
      </c>
      <c r="X6" s="273">
        <v>53.4</v>
      </c>
      <c r="Y6" s="273">
        <v>53.2</v>
      </c>
      <c r="Z6" s="273">
        <v>53.5</v>
      </c>
      <c r="AA6" s="273">
        <v>54</v>
      </c>
      <c r="AB6" s="273">
        <v>53.6</v>
      </c>
      <c r="AC6" s="274">
        <v>49.088888888888896</v>
      </c>
      <c r="AD6" s="274">
        <v>44.39</v>
      </c>
      <c r="AE6" s="274">
        <v>50.710000000000008</v>
      </c>
      <c r="AF6" s="274">
        <v>53.485714285714288</v>
      </c>
    </row>
    <row r="7" spans="1:33">
      <c r="A7" s="272" t="s">
        <v>2</v>
      </c>
      <c r="B7" s="278">
        <v>41.05</v>
      </c>
      <c r="C7" s="278">
        <v>40.766666666666666</v>
      </c>
      <c r="D7" s="278">
        <v>40.68333333333333</v>
      </c>
      <c r="E7" s="278">
        <v>37.416666666666664</v>
      </c>
      <c r="F7" s="278">
        <v>36.683333333333337</v>
      </c>
      <c r="G7" s="278">
        <v>37.083333333333336</v>
      </c>
      <c r="H7" s="278">
        <v>35.31666666666667</v>
      </c>
      <c r="I7" s="278">
        <v>35.599999999999994</v>
      </c>
      <c r="J7" s="278">
        <v>34.966666666666661</v>
      </c>
      <c r="K7" s="278">
        <v>30.216666666666669</v>
      </c>
      <c r="L7" s="278">
        <v>29.183333333333334</v>
      </c>
      <c r="M7" s="278">
        <v>31.483333333333331</v>
      </c>
      <c r="N7" s="278">
        <v>28.266666666666666</v>
      </c>
      <c r="O7" s="278">
        <v>32.033333333333339</v>
      </c>
      <c r="P7" s="278">
        <v>30.166666666666671</v>
      </c>
      <c r="Q7" s="278">
        <v>32.233333333333334</v>
      </c>
      <c r="R7" s="278">
        <v>35.949999999999996</v>
      </c>
      <c r="S7" s="278">
        <v>36.65</v>
      </c>
      <c r="T7" s="278">
        <v>38.85</v>
      </c>
      <c r="U7" s="278">
        <v>38.550000000000004</v>
      </c>
      <c r="V7" s="278">
        <v>38.483333333333327</v>
      </c>
      <c r="W7" s="278">
        <v>41.15</v>
      </c>
      <c r="X7" s="278">
        <v>42.816666666666663</v>
      </c>
      <c r="Y7" s="278">
        <v>45.6</v>
      </c>
      <c r="Z7" s="278">
        <v>46.6</v>
      </c>
      <c r="AA7" s="278">
        <v>49.06666666666667</v>
      </c>
      <c r="AB7" s="278">
        <v>46.833333333333336</v>
      </c>
      <c r="AC7" s="274"/>
      <c r="AD7" s="274"/>
      <c r="AE7" s="274"/>
      <c r="AF7" s="274"/>
    </row>
    <row r="8" spans="1:33">
      <c r="A8" s="272" t="s">
        <v>3</v>
      </c>
      <c r="B8" s="278">
        <v>58.413333333333341</v>
      </c>
      <c r="C8" s="278">
        <v>57.466666666666676</v>
      </c>
      <c r="D8" s="278">
        <v>58.600000000000009</v>
      </c>
      <c r="E8" s="278">
        <v>56.580000000000005</v>
      </c>
      <c r="F8" s="278">
        <v>56.38</v>
      </c>
      <c r="G8" s="278">
        <v>56.946666666666665</v>
      </c>
      <c r="H8" s="278">
        <v>56.6</v>
      </c>
      <c r="I8" s="278">
        <v>57.053333333333327</v>
      </c>
      <c r="J8" s="278">
        <v>57.553333333333327</v>
      </c>
      <c r="K8" s="278">
        <v>55.266666666666666</v>
      </c>
      <c r="L8" s="278">
        <v>55.900000000000006</v>
      </c>
      <c r="M8" s="278">
        <v>56.339999999999996</v>
      </c>
      <c r="N8" s="278">
        <v>55.593333333333341</v>
      </c>
      <c r="O8" s="278">
        <v>57.673333333333325</v>
      </c>
      <c r="P8" s="278">
        <v>56.633333333333326</v>
      </c>
      <c r="Q8" s="278">
        <v>57.706666666666671</v>
      </c>
      <c r="R8" s="278">
        <v>59.406666666666673</v>
      </c>
      <c r="S8" s="278">
        <v>58.493333333333325</v>
      </c>
      <c r="T8" s="278">
        <v>60.206666666666671</v>
      </c>
      <c r="U8" s="278">
        <v>58.853333333333332</v>
      </c>
      <c r="V8" s="278">
        <v>57.733333333333334</v>
      </c>
      <c r="W8" s="278">
        <v>59.633333333333333</v>
      </c>
      <c r="X8" s="278">
        <v>58.480000000000004</v>
      </c>
      <c r="Y8" s="278">
        <v>58.866666666666667</v>
      </c>
      <c r="Z8" s="278">
        <v>59.62</v>
      </c>
      <c r="AA8" s="278">
        <v>61.073333333333331</v>
      </c>
      <c r="AB8" s="278">
        <v>58.82</v>
      </c>
      <c r="AC8" s="274"/>
      <c r="AD8" s="274"/>
      <c r="AE8" s="274"/>
      <c r="AF8" s="274"/>
    </row>
    <row r="9" spans="1:33">
      <c r="A9" s="270" t="s">
        <v>4</v>
      </c>
      <c r="B9" s="274">
        <v>56.092307692307699</v>
      </c>
      <c r="C9" s="274">
        <v>54.046153846153842</v>
      </c>
      <c r="D9" s="274">
        <v>53.253846153846148</v>
      </c>
      <c r="E9" s="274">
        <v>51.253846153846148</v>
      </c>
      <c r="F9" s="274">
        <v>51.484615384615388</v>
      </c>
      <c r="G9" s="274">
        <v>52.323076923076911</v>
      </c>
      <c r="H9" s="274">
        <v>52.900000000000006</v>
      </c>
      <c r="I9" s="274">
        <v>52.03846153846154</v>
      </c>
      <c r="J9" s="274">
        <v>52.15384615384616</v>
      </c>
      <c r="K9" s="274">
        <v>52.669230769230765</v>
      </c>
      <c r="L9" s="274">
        <v>51.83846153846153</v>
      </c>
      <c r="M9" s="274">
        <v>50.223076923076931</v>
      </c>
      <c r="N9" s="274">
        <v>50.923076923076934</v>
      </c>
      <c r="O9" s="274">
        <v>51.54615384615385</v>
      </c>
      <c r="P9" s="274">
        <v>53.123076923076923</v>
      </c>
      <c r="Q9" s="274">
        <v>53.776923076923076</v>
      </c>
      <c r="R9" s="274">
        <v>54.53846153846154</v>
      </c>
      <c r="S9" s="274">
        <v>54.584615384615375</v>
      </c>
      <c r="T9" s="274">
        <v>54.830769230769235</v>
      </c>
      <c r="U9" s="274">
        <v>51.54615384615385</v>
      </c>
      <c r="V9" s="274">
        <v>51.830769230769228</v>
      </c>
      <c r="W9" s="274">
        <v>52.176923076923082</v>
      </c>
      <c r="X9" s="274">
        <v>52.046153846153857</v>
      </c>
      <c r="Y9" s="274">
        <v>50.676923076923082</v>
      </c>
      <c r="Z9" s="274">
        <v>49.053846153846159</v>
      </c>
      <c r="AA9" s="274">
        <v>50.361538461538466</v>
      </c>
      <c r="AB9" s="274">
        <v>50.915384615384603</v>
      </c>
    </row>
    <row r="10" spans="1:33">
      <c r="A10" s="272" t="s">
        <v>6</v>
      </c>
      <c r="B10" s="278">
        <v>49</v>
      </c>
      <c r="C10" s="273">
        <v>45.8</v>
      </c>
      <c r="D10" s="273">
        <v>44.8</v>
      </c>
      <c r="E10" s="273">
        <v>47.9</v>
      </c>
      <c r="F10" s="273">
        <v>47.4</v>
      </c>
      <c r="G10" s="273">
        <v>47.9</v>
      </c>
      <c r="H10" s="273">
        <v>51.5</v>
      </c>
      <c r="I10" s="273">
        <v>51.6</v>
      </c>
      <c r="J10" s="273">
        <v>55.1</v>
      </c>
      <c r="K10" s="273">
        <v>53.8</v>
      </c>
      <c r="L10" s="273">
        <v>55.2</v>
      </c>
      <c r="M10" s="273">
        <v>53.5</v>
      </c>
      <c r="N10" s="273">
        <v>56.8</v>
      </c>
      <c r="O10" s="273">
        <v>62</v>
      </c>
      <c r="P10" s="273">
        <v>60.9</v>
      </c>
      <c r="Q10" s="273">
        <v>62</v>
      </c>
      <c r="R10" s="273">
        <v>61.6</v>
      </c>
      <c r="S10" s="273">
        <v>60</v>
      </c>
      <c r="T10" s="273">
        <v>62.3</v>
      </c>
      <c r="U10" s="273">
        <v>57</v>
      </c>
      <c r="V10" s="273">
        <v>56.4</v>
      </c>
      <c r="W10" s="273">
        <v>49.8</v>
      </c>
      <c r="X10" s="273">
        <v>49.7</v>
      </c>
      <c r="Y10" s="273">
        <v>49.6</v>
      </c>
      <c r="Z10" s="273">
        <v>59.3</v>
      </c>
      <c r="AA10" s="273">
        <v>53.3</v>
      </c>
      <c r="AB10" s="273">
        <v>55.6</v>
      </c>
      <c r="AC10" s="274">
        <v>54.066666666666663</v>
      </c>
      <c r="AD10" s="274">
        <v>49.480000000000004</v>
      </c>
      <c r="AE10" s="274">
        <v>59.129999999999995</v>
      </c>
      <c r="AF10" s="274">
        <v>53.385714285714286</v>
      </c>
    </row>
    <row r="11" spans="1:33">
      <c r="A11" s="272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4"/>
      <c r="AD11" s="274"/>
      <c r="AE11" s="274"/>
      <c r="AF11" s="274"/>
    </row>
    <row r="12" spans="1:33">
      <c r="A12" s="272"/>
      <c r="B12" s="278"/>
      <c r="C12" s="278"/>
      <c r="D12" s="278"/>
      <c r="E12" s="278"/>
      <c r="F12" s="278"/>
      <c r="G12" s="278"/>
      <c r="H12" s="278"/>
      <c r="I12" s="278"/>
      <c r="J12" s="286" t="s">
        <v>146</v>
      </c>
      <c r="K12" s="285" t="s">
        <v>430</v>
      </c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4"/>
      <c r="AD12" s="274"/>
      <c r="AE12" s="274"/>
      <c r="AF12" s="274"/>
    </row>
    <row r="13" spans="1:33">
      <c r="A13" s="272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4"/>
      <c r="AD13" s="274"/>
      <c r="AE13" s="274"/>
      <c r="AF13" s="274"/>
    </row>
    <row r="14" spans="1:33">
      <c r="A14" s="272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4"/>
      <c r="AD14" s="274"/>
      <c r="AE14" s="274"/>
      <c r="AF14" s="274"/>
    </row>
    <row r="15" spans="1:33">
      <c r="A15" s="272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4"/>
      <c r="AD15" s="274"/>
      <c r="AE15" s="274"/>
      <c r="AF15" s="274"/>
    </row>
    <row r="16" spans="1:33">
      <c r="A16" s="272"/>
      <c r="B16" s="278"/>
      <c r="C16" s="278"/>
      <c r="D16" s="278"/>
      <c r="E16" s="544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4"/>
      <c r="AD16" s="274"/>
      <c r="AE16" s="274"/>
      <c r="AF16" s="274"/>
    </row>
    <row r="17" spans="1:32">
      <c r="A17" s="272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4"/>
      <c r="AD17" s="274"/>
      <c r="AE17" s="274"/>
      <c r="AF17" s="274"/>
    </row>
    <row r="18" spans="1:32">
      <c r="A18" s="272"/>
      <c r="B18" s="278"/>
      <c r="C18" s="278"/>
      <c r="D18" s="278"/>
      <c r="E18" s="278"/>
      <c r="F18" s="278"/>
      <c r="G18" s="544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4"/>
      <c r="AD18" s="274"/>
      <c r="AE18" s="274"/>
      <c r="AF18" s="274"/>
    </row>
    <row r="19" spans="1:32">
      <c r="A19" s="272"/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4"/>
      <c r="AD19" s="274"/>
      <c r="AE19" s="274"/>
      <c r="AF19" s="274"/>
    </row>
    <row r="20" spans="1:32">
      <c r="A20" s="272"/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4"/>
      <c r="AD20" s="274"/>
      <c r="AE20" s="274"/>
      <c r="AF20" s="274"/>
    </row>
    <row r="21" spans="1:32">
      <c r="A21" s="272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4"/>
      <c r="AD21" s="274"/>
      <c r="AE21" s="274"/>
      <c r="AF21" s="274"/>
    </row>
    <row r="22" spans="1:32">
      <c r="A22" s="272"/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4"/>
      <c r="AD22" s="274"/>
      <c r="AE22" s="274"/>
      <c r="AF22" s="274"/>
    </row>
    <row r="23" spans="1:32">
      <c r="A23" s="272"/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4"/>
      <c r="AD23" s="274"/>
      <c r="AE23" s="274"/>
      <c r="AF23" s="274"/>
    </row>
    <row r="24" spans="1:32">
      <c r="A24" s="272"/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4"/>
      <c r="AD24" s="274"/>
      <c r="AE24" s="274"/>
      <c r="AF24" s="274"/>
    </row>
    <row r="25" spans="1:32">
      <c r="A25" s="272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4"/>
      <c r="AD25" s="274"/>
      <c r="AE25" s="274"/>
      <c r="AF25" s="274"/>
    </row>
    <row r="26" spans="1:32">
      <c r="A26" s="272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4"/>
      <c r="AD26" s="274"/>
      <c r="AE26" s="274"/>
      <c r="AF26" s="274"/>
    </row>
    <row r="27" spans="1:32">
      <c r="A27" s="272"/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4"/>
      <c r="AD27" s="274"/>
      <c r="AE27" s="274"/>
      <c r="AF27" s="274"/>
    </row>
    <row r="28" spans="1:32">
      <c r="A28" s="272"/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4"/>
      <c r="AD28" s="274"/>
      <c r="AE28" s="274"/>
      <c r="AF28" s="274"/>
    </row>
    <row r="29" spans="1:32">
      <c r="A29" s="272"/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4"/>
      <c r="AD29" s="274"/>
      <c r="AE29" s="274"/>
      <c r="AF29" s="274"/>
    </row>
    <row r="30" spans="1:32">
      <c r="A30" s="272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4"/>
      <c r="AD30" s="274"/>
      <c r="AE30" s="274"/>
      <c r="AF30" s="274"/>
    </row>
    <row r="31" spans="1:32">
      <c r="A31" s="272"/>
      <c r="B31" s="278"/>
      <c r="C31" s="278"/>
      <c r="D31" s="278"/>
      <c r="E31" s="278"/>
      <c r="F31" s="278"/>
      <c r="G31" s="278"/>
      <c r="H31" s="278"/>
      <c r="I31" s="278"/>
      <c r="J31" s="10" t="s">
        <v>147</v>
      </c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4"/>
      <c r="AD31" s="274"/>
      <c r="AE31" s="274"/>
      <c r="AF31" s="274"/>
    </row>
    <row r="32" spans="1:32">
      <c r="A32" s="272"/>
      <c r="B32" s="278"/>
      <c r="C32" s="278"/>
      <c r="D32" s="278"/>
      <c r="E32" s="278"/>
      <c r="F32" s="278"/>
      <c r="G32" s="278"/>
      <c r="H32" s="278"/>
      <c r="I32" s="278"/>
      <c r="J32" s="287" t="s">
        <v>460</v>
      </c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4"/>
      <c r="AD32" s="274"/>
      <c r="AE32" s="274"/>
      <c r="AF32" s="274"/>
    </row>
    <row r="33" spans="1:32">
      <c r="A33" s="272"/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4"/>
      <c r="AD33" s="274"/>
      <c r="AE33" s="274"/>
      <c r="AF33" s="274"/>
    </row>
    <row r="34" spans="1:32">
      <c r="A34" s="272" t="s">
        <v>9</v>
      </c>
      <c r="B34" s="273">
        <v>75.099999999999994</v>
      </c>
      <c r="C34" s="273">
        <v>77</v>
      </c>
      <c r="D34" s="273">
        <v>78</v>
      </c>
      <c r="E34" s="273">
        <v>76.599999999999994</v>
      </c>
      <c r="F34" s="273">
        <v>79.8</v>
      </c>
      <c r="G34" s="273">
        <v>80.8</v>
      </c>
      <c r="H34" s="273">
        <v>80.400000000000006</v>
      </c>
      <c r="I34" s="273">
        <v>78.3</v>
      </c>
      <c r="J34" s="273">
        <v>80.8</v>
      </c>
      <c r="K34" s="273">
        <v>76.900000000000006</v>
      </c>
      <c r="L34" s="273">
        <v>78.099999999999994</v>
      </c>
      <c r="M34" s="273">
        <v>80.599999999999994</v>
      </c>
      <c r="N34" s="273">
        <v>77.599999999999994</v>
      </c>
      <c r="O34" s="273">
        <v>79.599999999999994</v>
      </c>
      <c r="P34" s="273">
        <v>79.900000000000006</v>
      </c>
      <c r="Q34" s="273">
        <v>80.099999999999994</v>
      </c>
      <c r="R34" s="273">
        <v>79.599999999999994</v>
      </c>
      <c r="S34" s="273">
        <v>76.900000000000006</v>
      </c>
      <c r="T34" s="273">
        <v>81.099999999999994</v>
      </c>
      <c r="U34" s="273">
        <v>75.599999999999994</v>
      </c>
      <c r="V34" s="273">
        <v>78.2</v>
      </c>
      <c r="W34" s="273">
        <v>75.400000000000006</v>
      </c>
      <c r="X34" s="273">
        <v>76.099999999999994</v>
      </c>
      <c r="Y34" s="273">
        <v>77.400000000000006</v>
      </c>
      <c r="Z34" s="273">
        <v>80</v>
      </c>
      <c r="AA34" s="273">
        <v>84.3</v>
      </c>
      <c r="AB34" s="273">
        <v>76</v>
      </c>
      <c r="AC34" s="274">
        <v>78.525925925925918</v>
      </c>
      <c r="AD34" s="274">
        <v>78.36999999999999</v>
      </c>
      <c r="AE34" s="274">
        <v>78.91</v>
      </c>
      <c r="AF34" s="274">
        <v>78.200000000000017</v>
      </c>
    </row>
    <row r="35" spans="1:32">
      <c r="A35" s="272" t="s">
        <v>10</v>
      </c>
      <c r="B35" s="273">
        <v>45.8</v>
      </c>
      <c r="C35" s="273">
        <v>39.799999999999997</v>
      </c>
      <c r="D35" s="273">
        <v>37.299999999999997</v>
      </c>
      <c r="E35" s="273">
        <v>27.4</v>
      </c>
      <c r="F35" s="273">
        <v>27.3</v>
      </c>
      <c r="G35" s="273">
        <v>33.4</v>
      </c>
      <c r="H35" s="273">
        <v>21.8</v>
      </c>
      <c r="I35" s="273">
        <v>15.6</v>
      </c>
      <c r="J35" s="273">
        <v>5.6</v>
      </c>
      <c r="K35" s="273">
        <v>-16.5</v>
      </c>
      <c r="L35" s="273">
        <v>-35</v>
      </c>
      <c r="M35" s="273">
        <v>-28</v>
      </c>
      <c r="N35" s="273">
        <v>-41.8</v>
      </c>
      <c r="O35" s="273">
        <v>-31.3</v>
      </c>
      <c r="P35" s="273">
        <v>-47</v>
      </c>
      <c r="Q35" s="273">
        <v>-50</v>
      </c>
      <c r="R35" s="273">
        <v>-35.5</v>
      </c>
      <c r="S35" s="273">
        <v>-24</v>
      </c>
      <c r="T35" s="273">
        <v>-20.100000000000001</v>
      </c>
      <c r="U35" s="273">
        <v>-19.7</v>
      </c>
      <c r="V35" s="273">
        <v>-15.7</v>
      </c>
      <c r="W35" s="273">
        <v>-5.6</v>
      </c>
      <c r="X35" s="273">
        <v>-2.2000000000000002</v>
      </c>
      <c r="Y35" s="273">
        <v>12.3</v>
      </c>
      <c r="Z35" s="273">
        <v>12.4</v>
      </c>
      <c r="AA35" s="273">
        <v>13.4</v>
      </c>
      <c r="AB35" s="273">
        <v>13.9</v>
      </c>
      <c r="AC35" s="274">
        <v>-2.4592592592592593</v>
      </c>
      <c r="AD35" s="274">
        <v>23.75</v>
      </c>
      <c r="AE35" s="274">
        <v>-33.24</v>
      </c>
      <c r="AF35" s="274">
        <v>4.0714285714285721</v>
      </c>
    </row>
    <row r="36" spans="1:32">
      <c r="A36" s="272" t="s">
        <v>13</v>
      </c>
      <c r="B36" s="273">
        <v>46.5</v>
      </c>
      <c r="C36" s="273">
        <v>51.6</v>
      </c>
      <c r="D36" s="273">
        <v>54.5</v>
      </c>
      <c r="E36" s="273">
        <v>55.5</v>
      </c>
      <c r="F36" s="273">
        <v>56.7</v>
      </c>
      <c r="G36" s="273">
        <v>56.8</v>
      </c>
      <c r="H36" s="273">
        <v>58.7</v>
      </c>
      <c r="I36" s="273">
        <v>59.3</v>
      </c>
      <c r="J36" s="273">
        <v>61</v>
      </c>
      <c r="K36" s="273">
        <v>59.2</v>
      </c>
      <c r="L36" s="273">
        <v>59.4</v>
      </c>
      <c r="M36" s="273">
        <v>60.9</v>
      </c>
      <c r="N36" s="273">
        <v>60.1</v>
      </c>
      <c r="O36" s="273">
        <v>60.5</v>
      </c>
      <c r="P36" s="273">
        <v>61</v>
      </c>
      <c r="Q36" s="273">
        <v>60.5</v>
      </c>
      <c r="R36" s="273">
        <v>60.9</v>
      </c>
      <c r="S36" s="273">
        <v>58.5</v>
      </c>
      <c r="T36" s="273">
        <v>61</v>
      </c>
      <c r="U36" s="273">
        <v>61.3</v>
      </c>
      <c r="V36" s="273">
        <v>60.3</v>
      </c>
      <c r="W36" s="273">
        <v>61.9</v>
      </c>
      <c r="X36" s="273">
        <v>61.5</v>
      </c>
      <c r="Y36" s="273">
        <v>62.7</v>
      </c>
      <c r="Z36" s="273">
        <v>61.8</v>
      </c>
      <c r="AA36" s="273">
        <v>61.9</v>
      </c>
      <c r="AB36" s="273">
        <v>63.5</v>
      </c>
      <c r="AC36" s="274">
        <v>59.166666666666664</v>
      </c>
      <c r="AD36" s="274">
        <v>55.980000000000004</v>
      </c>
      <c r="AE36" s="274">
        <v>60.409999999999989</v>
      </c>
      <c r="AF36" s="274">
        <v>61.942857142857136</v>
      </c>
    </row>
    <row r="37" spans="1:32">
      <c r="A37" s="272" t="s">
        <v>11</v>
      </c>
      <c r="B37" s="273">
        <v>52.4</v>
      </c>
      <c r="C37" s="273">
        <v>52.4</v>
      </c>
      <c r="D37" s="273">
        <v>52</v>
      </c>
      <c r="E37" s="273">
        <v>47.9</v>
      </c>
      <c r="F37" s="273">
        <v>47.6</v>
      </c>
      <c r="G37" s="273">
        <v>48</v>
      </c>
      <c r="H37" s="273">
        <v>48.5</v>
      </c>
      <c r="I37" s="273">
        <v>49.1</v>
      </c>
      <c r="J37" s="273">
        <v>51.2</v>
      </c>
      <c r="K37" s="273">
        <v>51.5</v>
      </c>
      <c r="L37" s="273">
        <v>51.5</v>
      </c>
      <c r="M37" s="273">
        <v>50.7</v>
      </c>
      <c r="N37" s="273">
        <v>51</v>
      </c>
      <c r="O37" s="273">
        <v>50.5</v>
      </c>
      <c r="P37" s="273">
        <v>50.7</v>
      </c>
      <c r="Q37" s="273">
        <v>51.6</v>
      </c>
      <c r="R37" s="273">
        <v>51.4</v>
      </c>
      <c r="S37" s="273">
        <v>50.3</v>
      </c>
      <c r="T37" s="273">
        <v>50.6</v>
      </c>
      <c r="U37" s="273">
        <v>50.8</v>
      </c>
      <c r="V37" s="273">
        <v>48.9</v>
      </c>
      <c r="W37" s="273">
        <v>48.6</v>
      </c>
      <c r="X37" s="273">
        <v>48.1</v>
      </c>
      <c r="Y37" s="273">
        <v>47.9</v>
      </c>
      <c r="Z37" s="273">
        <v>45.9</v>
      </c>
      <c r="AA37" s="273">
        <v>45.7</v>
      </c>
      <c r="AB37" s="273">
        <v>47.1</v>
      </c>
      <c r="AC37" s="274">
        <v>49.7</v>
      </c>
      <c r="AD37" s="274">
        <v>50.06</v>
      </c>
      <c r="AE37" s="274">
        <v>50.910000000000004</v>
      </c>
      <c r="AF37" s="274">
        <v>47.457142857142863</v>
      </c>
    </row>
    <row r="38" spans="1:32">
      <c r="A38" s="272" t="s">
        <v>12</v>
      </c>
      <c r="B38" s="273">
        <v>24.1</v>
      </c>
      <c r="C38" s="273">
        <v>18.600000000000001</v>
      </c>
      <c r="D38" s="273">
        <v>18.2</v>
      </c>
      <c r="E38" s="273">
        <v>16.899999999999999</v>
      </c>
      <c r="F38" s="273">
        <v>22.4</v>
      </c>
      <c r="G38" s="273">
        <v>19.899999999999999</v>
      </c>
      <c r="H38" s="273">
        <v>17</v>
      </c>
      <c r="I38" s="273">
        <v>26.7</v>
      </c>
      <c r="J38" s="273">
        <v>27.6</v>
      </c>
      <c r="K38" s="273">
        <v>30.5</v>
      </c>
      <c r="L38" s="273">
        <v>38</v>
      </c>
      <c r="M38" s="273">
        <v>34</v>
      </c>
      <c r="N38" s="273">
        <v>34.6</v>
      </c>
      <c r="O38" s="273">
        <v>38.9</v>
      </c>
      <c r="P38" s="273">
        <v>31.9</v>
      </c>
      <c r="Q38" s="273">
        <v>37.799999999999997</v>
      </c>
      <c r="R38" s="273">
        <v>38.1</v>
      </c>
      <c r="S38" s="273">
        <v>37.700000000000003</v>
      </c>
      <c r="T38" s="273">
        <v>34.200000000000003</v>
      </c>
      <c r="U38" s="273">
        <v>36.4</v>
      </c>
      <c r="V38" s="273">
        <v>30.2</v>
      </c>
      <c r="W38" s="273">
        <v>30</v>
      </c>
      <c r="X38" s="273">
        <v>30.5</v>
      </c>
      <c r="Y38" s="273">
        <v>26.2</v>
      </c>
      <c r="Z38" s="273">
        <v>33.4</v>
      </c>
      <c r="AA38" s="273">
        <v>51.8</v>
      </c>
      <c r="AB38" s="273">
        <v>45.2</v>
      </c>
      <c r="AC38" s="274">
        <v>30.770370370370372</v>
      </c>
      <c r="AD38" s="274">
        <v>22.19</v>
      </c>
      <c r="AE38" s="274">
        <v>36.159999999999997</v>
      </c>
      <c r="AF38" s="274">
        <v>35.328571428571429</v>
      </c>
    </row>
    <row r="39" spans="1:32" ht="14.25" customHeight="1">
      <c r="A39" s="272" t="s">
        <v>171</v>
      </c>
      <c r="B39" s="273">
        <v>2.4</v>
      </c>
      <c r="C39" s="273">
        <v>5.2</v>
      </c>
      <c r="D39" s="273">
        <v>4.0999999999999996</v>
      </c>
      <c r="E39" s="273">
        <v>0.2</v>
      </c>
      <c r="F39" s="273">
        <v>-13.7</v>
      </c>
      <c r="G39" s="273">
        <v>-16.399999999999999</v>
      </c>
      <c r="H39" s="273">
        <v>-14.5</v>
      </c>
      <c r="I39" s="273">
        <v>-15.4</v>
      </c>
      <c r="J39" s="273">
        <v>-16.399999999999999</v>
      </c>
      <c r="K39" s="273">
        <v>-20.3</v>
      </c>
      <c r="L39" s="273">
        <v>-16.899999999999999</v>
      </c>
      <c r="M39" s="273">
        <v>-9.3000000000000007</v>
      </c>
      <c r="N39" s="273">
        <v>-11.9</v>
      </c>
      <c r="O39" s="273">
        <v>-6</v>
      </c>
      <c r="P39" s="273">
        <v>4.5</v>
      </c>
      <c r="Q39" s="273">
        <v>13.4</v>
      </c>
      <c r="R39" s="273">
        <v>21.2</v>
      </c>
      <c r="S39" s="273">
        <v>20.5</v>
      </c>
      <c r="T39" s="273">
        <v>26.3</v>
      </c>
      <c r="U39" s="273">
        <v>26.9</v>
      </c>
      <c r="V39" s="273">
        <v>29</v>
      </c>
      <c r="W39" s="273">
        <v>36.6</v>
      </c>
      <c r="X39" s="273">
        <v>42.9</v>
      </c>
      <c r="Y39" s="273">
        <v>47.1</v>
      </c>
      <c r="Z39" s="273">
        <v>46.1</v>
      </c>
      <c r="AA39" s="273">
        <v>37.299999999999997</v>
      </c>
      <c r="AB39" s="273">
        <v>35.299999999999997</v>
      </c>
      <c r="AC39" s="274">
        <v>9.5629629629629651</v>
      </c>
      <c r="AD39" s="274">
        <v>-8.48</v>
      </c>
      <c r="AE39" s="274">
        <v>6.8699999999999992</v>
      </c>
      <c r="AF39" s="274">
        <v>39.18571428571429</v>
      </c>
    </row>
    <row r="40" spans="1:32">
      <c r="A40" s="272" t="s">
        <v>18</v>
      </c>
      <c r="B40" s="273">
        <v>68.599999999999994</v>
      </c>
      <c r="C40" s="273">
        <v>67.099999999999994</v>
      </c>
      <c r="D40" s="273">
        <v>66.599999999999994</v>
      </c>
      <c r="E40" s="273">
        <v>67</v>
      </c>
      <c r="F40" s="273">
        <v>64.8</v>
      </c>
      <c r="G40" s="273">
        <v>69.5</v>
      </c>
      <c r="H40" s="273">
        <v>71.099999999999994</v>
      </c>
      <c r="I40" s="273">
        <v>76.599999999999994</v>
      </c>
      <c r="J40" s="273">
        <v>80.7</v>
      </c>
      <c r="K40" s="273">
        <v>84.6</v>
      </c>
      <c r="L40" s="273">
        <v>84.9</v>
      </c>
      <c r="M40" s="273">
        <v>89.5</v>
      </c>
      <c r="N40" s="273">
        <v>88.9</v>
      </c>
      <c r="O40" s="273">
        <v>89.4</v>
      </c>
      <c r="P40" s="273">
        <v>90.4</v>
      </c>
      <c r="Q40" s="273">
        <v>89.7</v>
      </c>
      <c r="R40" s="273">
        <v>90.9</v>
      </c>
      <c r="S40" s="273">
        <v>87.9</v>
      </c>
      <c r="T40" s="273">
        <v>90.4</v>
      </c>
      <c r="U40" s="273">
        <v>88.5</v>
      </c>
      <c r="V40" s="273">
        <v>86.6</v>
      </c>
      <c r="W40" s="273">
        <v>90</v>
      </c>
      <c r="X40" s="273">
        <v>85</v>
      </c>
      <c r="Y40" s="273">
        <v>89.1</v>
      </c>
      <c r="Z40" s="273">
        <v>85.3</v>
      </c>
      <c r="AA40" s="273">
        <v>88.6</v>
      </c>
      <c r="AB40" s="273">
        <v>69.099999999999994</v>
      </c>
      <c r="AC40" s="274">
        <v>81.51111111111112</v>
      </c>
      <c r="AD40" s="274">
        <v>71.66</v>
      </c>
      <c r="AE40" s="274">
        <v>89.05</v>
      </c>
      <c r="AF40" s="274">
        <v>84.814285714285717</v>
      </c>
    </row>
    <row r="41" spans="1:32">
      <c r="A41" s="272" t="s">
        <v>17</v>
      </c>
      <c r="B41" s="273">
        <v>62</v>
      </c>
      <c r="C41" s="273">
        <v>63.1</v>
      </c>
      <c r="D41" s="273">
        <v>69</v>
      </c>
      <c r="E41" s="273">
        <v>66.5</v>
      </c>
      <c r="F41" s="273">
        <v>58.7</v>
      </c>
      <c r="G41" s="273">
        <v>66.7</v>
      </c>
      <c r="H41" s="273">
        <v>68</v>
      </c>
      <c r="I41" s="273">
        <v>67.5</v>
      </c>
      <c r="J41" s="273">
        <v>70.2</v>
      </c>
      <c r="K41" s="273">
        <v>66.099999999999994</v>
      </c>
      <c r="L41" s="273">
        <v>69.5</v>
      </c>
      <c r="M41" s="273">
        <v>68.900000000000006</v>
      </c>
      <c r="N41" s="273">
        <v>71.5</v>
      </c>
      <c r="O41" s="273">
        <v>67.5</v>
      </c>
      <c r="P41" s="273">
        <v>72.7</v>
      </c>
      <c r="Q41" s="273">
        <v>68.599999999999994</v>
      </c>
      <c r="R41" s="273">
        <v>71.900000000000006</v>
      </c>
      <c r="S41" s="273">
        <v>71.2</v>
      </c>
      <c r="T41" s="273">
        <v>73.3</v>
      </c>
      <c r="U41" s="273">
        <v>67.599999999999994</v>
      </c>
      <c r="V41" s="273">
        <v>69.099999999999994</v>
      </c>
      <c r="W41" s="273">
        <v>65.099999999999994</v>
      </c>
      <c r="X41" s="273">
        <v>66.400000000000006</v>
      </c>
      <c r="Y41" s="273">
        <v>62.2</v>
      </c>
      <c r="Z41" s="273">
        <v>66.2</v>
      </c>
      <c r="AA41" s="273">
        <v>71.7</v>
      </c>
      <c r="AB41" s="273">
        <v>73.599999999999994</v>
      </c>
      <c r="AC41" s="274">
        <v>67.955555555555549</v>
      </c>
      <c r="AD41" s="274">
        <v>65.78</v>
      </c>
      <c r="AE41" s="274">
        <v>70.27</v>
      </c>
      <c r="AF41" s="274">
        <v>67.757142857142853</v>
      </c>
    </row>
    <row r="42" spans="1:32">
      <c r="A42" s="272" t="s">
        <v>22</v>
      </c>
      <c r="B42" s="273">
        <v>63.1</v>
      </c>
      <c r="C42" s="273">
        <v>63.9</v>
      </c>
      <c r="D42" s="273">
        <v>66.7</v>
      </c>
      <c r="E42" s="273">
        <v>66.3</v>
      </c>
      <c r="F42" s="273">
        <v>68.099999999999994</v>
      </c>
      <c r="G42" s="273">
        <v>71.7</v>
      </c>
      <c r="H42" s="273">
        <v>70</v>
      </c>
      <c r="I42" s="273">
        <v>71.3</v>
      </c>
      <c r="J42" s="273">
        <v>74.2</v>
      </c>
      <c r="K42" s="273">
        <v>76.599999999999994</v>
      </c>
      <c r="L42" s="273">
        <v>76.599999999999994</v>
      </c>
      <c r="M42" s="273">
        <v>74.7</v>
      </c>
      <c r="N42" s="273">
        <v>78.5</v>
      </c>
      <c r="O42" s="273">
        <v>76.7</v>
      </c>
      <c r="P42" s="273">
        <v>77.599999999999994</v>
      </c>
      <c r="Q42" s="273">
        <v>81.400000000000006</v>
      </c>
      <c r="R42" s="273">
        <v>81.2</v>
      </c>
      <c r="S42" s="273">
        <v>79.599999999999994</v>
      </c>
      <c r="T42" s="273">
        <v>81.3</v>
      </c>
      <c r="U42" s="273">
        <v>79.099999999999994</v>
      </c>
      <c r="V42" s="273">
        <v>76.7</v>
      </c>
      <c r="W42" s="273">
        <v>76.3</v>
      </c>
      <c r="X42" s="273">
        <v>73.099999999999994</v>
      </c>
      <c r="Y42" s="273">
        <v>70.400000000000006</v>
      </c>
      <c r="Z42" s="273">
        <v>72.900000000000006</v>
      </c>
      <c r="AA42" s="273">
        <v>73.3</v>
      </c>
      <c r="AB42" s="273">
        <v>71.900000000000006</v>
      </c>
      <c r="AC42" s="274">
        <v>73.822222222222237</v>
      </c>
      <c r="AD42" s="274">
        <v>69.190000000000012</v>
      </c>
      <c r="AE42" s="274">
        <v>78.67</v>
      </c>
      <c r="AF42" s="274">
        <v>73.51428571428572</v>
      </c>
    </row>
    <row r="43" spans="1:32">
      <c r="A43" s="272" t="s">
        <v>20</v>
      </c>
      <c r="B43" s="273">
        <v>84.7</v>
      </c>
      <c r="C43" s="273">
        <v>82</v>
      </c>
      <c r="D43" s="273">
        <v>84.2</v>
      </c>
      <c r="E43" s="273">
        <v>80.8</v>
      </c>
      <c r="F43" s="273">
        <v>81.099999999999994</v>
      </c>
      <c r="G43" s="273">
        <v>81.900000000000006</v>
      </c>
      <c r="H43" s="273">
        <v>81.900000000000006</v>
      </c>
      <c r="I43" s="273">
        <v>80.8</v>
      </c>
      <c r="J43" s="273">
        <v>81.900000000000006</v>
      </c>
      <c r="K43" s="273">
        <v>82.9</v>
      </c>
      <c r="L43" s="273">
        <v>86.5</v>
      </c>
      <c r="M43" s="273">
        <v>83.2</v>
      </c>
      <c r="N43" s="273">
        <v>85.6</v>
      </c>
      <c r="O43" s="273">
        <v>83</v>
      </c>
      <c r="P43" s="273">
        <v>84.4</v>
      </c>
      <c r="Q43" s="273">
        <v>83.4</v>
      </c>
      <c r="R43" s="273">
        <v>85.9</v>
      </c>
      <c r="S43" s="273">
        <v>83</v>
      </c>
      <c r="T43" s="273">
        <v>82.9</v>
      </c>
      <c r="U43" s="273">
        <v>80.8</v>
      </c>
      <c r="V43" s="273">
        <v>82.6</v>
      </c>
      <c r="W43" s="273">
        <v>81.400000000000006</v>
      </c>
      <c r="X43" s="273">
        <v>79.2</v>
      </c>
      <c r="Y43" s="273">
        <v>76.8</v>
      </c>
      <c r="Z43" s="273">
        <v>75.900000000000006</v>
      </c>
      <c r="AA43" s="273">
        <v>77.099999999999994</v>
      </c>
      <c r="AB43" s="273">
        <v>77.5</v>
      </c>
      <c r="AC43" s="274">
        <v>81.903703703703712</v>
      </c>
      <c r="AD43" s="274">
        <v>82.219999999999985</v>
      </c>
      <c r="AE43" s="274">
        <v>83.869999999999976</v>
      </c>
      <c r="AF43" s="274">
        <v>78.642857142857139</v>
      </c>
    </row>
    <row r="44" spans="1:32">
      <c r="A44" s="272" t="s">
        <v>19</v>
      </c>
      <c r="B44" s="273">
        <v>99.5</v>
      </c>
      <c r="C44" s="273">
        <v>98.6</v>
      </c>
      <c r="D44" s="273">
        <v>99.5</v>
      </c>
      <c r="E44" s="273">
        <v>98.3</v>
      </c>
      <c r="F44" s="273">
        <v>98.8</v>
      </c>
      <c r="G44" s="273">
        <v>97.7</v>
      </c>
      <c r="H44" s="273">
        <v>99.4</v>
      </c>
      <c r="I44" s="273">
        <v>98.5</v>
      </c>
      <c r="J44" s="273">
        <v>99.5</v>
      </c>
      <c r="K44" s="273">
        <v>97.1</v>
      </c>
      <c r="L44" s="273">
        <v>99.6</v>
      </c>
      <c r="M44" s="273">
        <v>97.4</v>
      </c>
      <c r="N44" s="273">
        <v>98.6</v>
      </c>
      <c r="O44" s="273">
        <v>98.4</v>
      </c>
      <c r="P44" s="273">
        <v>97.9</v>
      </c>
      <c r="Q44" s="273">
        <v>97.4</v>
      </c>
      <c r="R44" s="273">
        <v>98.2</v>
      </c>
      <c r="S44" s="273">
        <v>96.7</v>
      </c>
      <c r="T44" s="273">
        <v>97.5</v>
      </c>
      <c r="U44" s="273">
        <v>97.5</v>
      </c>
      <c r="V44" s="273">
        <v>97.1</v>
      </c>
      <c r="W44" s="273">
        <v>97.3</v>
      </c>
      <c r="X44" s="273">
        <v>97.5</v>
      </c>
      <c r="Y44" s="273">
        <v>97.1</v>
      </c>
      <c r="Z44" s="273">
        <v>96.5</v>
      </c>
      <c r="AA44" s="273">
        <v>95.9</v>
      </c>
      <c r="AB44" s="273">
        <v>96.1</v>
      </c>
      <c r="AC44" s="274">
        <v>97.911111111111126</v>
      </c>
      <c r="AD44" s="274">
        <v>98.690000000000012</v>
      </c>
      <c r="AE44" s="274">
        <v>97.92</v>
      </c>
      <c r="AF44" s="274">
        <v>96.785714285714292</v>
      </c>
    </row>
    <row r="45" spans="1:32">
      <c r="A45" s="272" t="s">
        <v>15</v>
      </c>
      <c r="B45" s="273">
        <v>68.5</v>
      </c>
      <c r="C45" s="273">
        <v>66.599999999999994</v>
      </c>
      <c r="D45" s="273">
        <v>68.400000000000006</v>
      </c>
      <c r="E45" s="273">
        <v>65.7</v>
      </c>
      <c r="F45" s="273">
        <v>65.3</v>
      </c>
      <c r="G45" s="273">
        <v>66.400000000000006</v>
      </c>
      <c r="H45" s="273">
        <v>69.5</v>
      </c>
      <c r="I45" s="273">
        <v>67.599999999999994</v>
      </c>
      <c r="J45" s="273">
        <v>70.3</v>
      </c>
      <c r="K45" s="273">
        <v>65.2</v>
      </c>
      <c r="L45" s="273">
        <v>65.400000000000006</v>
      </c>
      <c r="M45" s="273">
        <v>64.900000000000006</v>
      </c>
      <c r="N45" s="273">
        <v>67.900000000000006</v>
      </c>
      <c r="O45" s="273">
        <v>70.8</v>
      </c>
      <c r="P45" s="273">
        <v>71</v>
      </c>
      <c r="Q45" s="273">
        <v>72</v>
      </c>
      <c r="R45" s="273">
        <v>72.7</v>
      </c>
      <c r="S45" s="273">
        <v>69</v>
      </c>
      <c r="T45" s="273">
        <v>69.599999999999994</v>
      </c>
      <c r="U45" s="273">
        <v>65.900000000000006</v>
      </c>
      <c r="V45" s="273">
        <v>63.2</v>
      </c>
      <c r="W45" s="273">
        <v>70.3</v>
      </c>
      <c r="X45" s="273">
        <v>64.400000000000006</v>
      </c>
      <c r="Y45" s="273">
        <v>61.3</v>
      </c>
      <c r="Z45" s="273">
        <v>65.8</v>
      </c>
      <c r="AA45" s="273">
        <v>60.5</v>
      </c>
      <c r="AB45" s="273">
        <v>62.4</v>
      </c>
      <c r="AC45" s="274">
        <v>67.059259259259264</v>
      </c>
      <c r="AD45" s="274">
        <v>67.349999999999994</v>
      </c>
      <c r="AE45" s="274">
        <v>68.92</v>
      </c>
      <c r="AF45" s="274">
        <v>63.98571428571428</v>
      </c>
    </row>
    <row r="46" spans="1:32">
      <c r="A46" s="272" t="s">
        <v>21</v>
      </c>
      <c r="B46" s="273">
        <v>84.1</v>
      </c>
      <c r="C46" s="273">
        <v>82.4</v>
      </c>
      <c r="D46" s="273">
        <v>84.2</v>
      </c>
      <c r="E46" s="273">
        <v>82.8</v>
      </c>
      <c r="F46" s="273">
        <v>81.5</v>
      </c>
      <c r="G46" s="273">
        <v>85.3</v>
      </c>
      <c r="H46" s="273">
        <v>80.400000000000006</v>
      </c>
      <c r="I46" s="273">
        <v>83.9</v>
      </c>
      <c r="J46" s="273">
        <v>84.1</v>
      </c>
      <c r="K46" s="273">
        <v>87.4</v>
      </c>
      <c r="L46" s="273">
        <v>85.1</v>
      </c>
      <c r="M46" s="273">
        <v>85.1</v>
      </c>
      <c r="N46" s="273">
        <v>84.1</v>
      </c>
      <c r="O46" s="273">
        <v>85.5</v>
      </c>
      <c r="P46" s="273">
        <v>83.9</v>
      </c>
      <c r="Q46" s="273">
        <v>88.6</v>
      </c>
      <c r="R46" s="273">
        <v>84</v>
      </c>
      <c r="S46" s="273">
        <v>81.400000000000006</v>
      </c>
      <c r="T46" s="273">
        <v>83.4</v>
      </c>
      <c r="U46" s="273">
        <v>81.400000000000006</v>
      </c>
      <c r="V46" s="273">
        <v>75.099999999999994</v>
      </c>
      <c r="W46" s="273">
        <v>77.7</v>
      </c>
      <c r="X46" s="273">
        <v>79.2</v>
      </c>
      <c r="Y46" s="273">
        <v>72.400000000000006</v>
      </c>
      <c r="Z46" s="273">
        <v>71.2</v>
      </c>
      <c r="AA46" s="273">
        <v>77.3</v>
      </c>
      <c r="AB46" s="273">
        <v>73.5</v>
      </c>
      <c r="AC46" s="274">
        <v>81.666666666666686</v>
      </c>
      <c r="AD46" s="274">
        <v>83.61</v>
      </c>
      <c r="AE46" s="274">
        <v>84.249999999999986</v>
      </c>
      <c r="AF46" s="274">
        <v>75.2</v>
      </c>
    </row>
    <row r="47" spans="1:32">
      <c r="A47" s="272" t="s">
        <v>16</v>
      </c>
      <c r="B47" s="273">
        <v>61.2</v>
      </c>
      <c r="C47" s="273">
        <v>57.1</v>
      </c>
      <c r="D47" s="273">
        <v>56.1</v>
      </c>
      <c r="E47" s="273">
        <v>56.1</v>
      </c>
      <c r="F47" s="273">
        <v>66.099999999999994</v>
      </c>
      <c r="G47" s="273">
        <v>53.6</v>
      </c>
      <c r="H47" s="273">
        <v>55.2</v>
      </c>
      <c r="I47" s="273">
        <v>56.4</v>
      </c>
      <c r="J47" s="273">
        <v>53.5</v>
      </c>
      <c r="K47" s="273">
        <v>50.9</v>
      </c>
      <c r="L47" s="273">
        <v>55.1</v>
      </c>
      <c r="M47" s="273">
        <v>54.8</v>
      </c>
      <c r="N47" s="273">
        <v>52</v>
      </c>
      <c r="O47" s="273">
        <v>58.8</v>
      </c>
      <c r="P47" s="273">
        <v>54.3</v>
      </c>
      <c r="Q47" s="273">
        <v>54.1</v>
      </c>
      <c r="R47" s="273">
        <v>53.6</v>
      </c>
      <c r="S47" s="273">
        <v>52.9</v>
      </c>
      <c r="T47" s="273">
        <v>54.1</v>
      </c>
      <c r="U47" s="273">
        <v>53.6</v>
      </c>
      <c r="V47" s="273">
        <v>47.8</v>
      </c>
      <c r="W47" s="273">
        <v>52.8</v>
      </c>
      <c r="X47" s="273">
        <v>46.3</v>
      </c>
      <c r="Y47" s="273">
        <v>48.6</v>
      </c>
      <c r="Z47" s="273">
        <v>48.9</v>
      </c>
      <c r="AA47" s="273">
        <v>47.4</v>
      </c>
      <c r="AB47" s="273">
        <v>45.3</v>
      </c>
      <c r="AC47" s="274">
        <v>53.577777777777769</v>
      </c>
      <c r="AD47" s="274">
        <v>56.61999999999999</v>
      </c>
      <c r="AE47" s="274">
        <v>54.330000000000005</v>
      </c>
      <c r="AF47" s="274">
        <v>48.157142857142851</v>
      </c>
    </row>
    <row r="48" spans="1:32">
      <c r="A48" s="272" t="s">
        <v>23</v>
      </c>
      <c r="B48" s="273">
        <v>38.200000000000003</v>
      </c>
      <c r="C48" s="273">
        <v>36.6</v>
      </c>
      <c r="D48" s="273">
        <v>40.200000000000003</v>
      </c>
      <c r="E48" s="273">
        <v>40.700000000000003</v>
      </c>
      <c r="F48" s="273">
        <v>41.2</v>
      </c>
      <c r="G48" s="273">
        <v>38.9</v>
      </c>
      <c r="H48" s="273">
        <v>41.6</v>
      </c>
      <c r="I48" s="273">
        <v>39.6</v>
      </c>
      <c r="J48" s="273">
        <v>39.1</v>
      </c>
      <c r="K48" s="273">
        <v>36.9</v>
      </c>
      <c r="L48" s="273">
        <v>40.700000000000003</v>
      </c>
      <c r="M48" s="273">
        <v>37.700000000000003</v>
      </c>
      <c r="N48" s="273">
        <v>37.200000000000003</v>
      </c>
      <c r="O48" s="273">
        <v>42.8</v>
      </c>
      <c r="P48" s="273">
        <v>36.299999999999997</v>
      </c>
      <c r="Q48" s="273">
        <v>37</v>
      </c>
      <c r="R48" s="273">
        <v>37</v>
      </c>
      <c r="S48" s="273">
        <v>35.799999999999997</v>
      </c>
      <c r="T48" s="273">
        <v>37.5</v>
      </c>
      <c r="U48" s="273">
        <v>37.1</v>
      </c>
      <c r="V48" s="273">
        <v>36.9</v>
      </c>
      <c r="W48" s="273">
        <v>36.700000000000003</v>
      </c>
      <c r="X48" s="273">
        <v>29.2</v>
      </c>
      <c r="Y48" s="273">
        <v>31.5</v>
      </c>
      <c r="Z48" s="273">
        <v>32</v>
      </c>
      <c r="AA48" s="273">
        <v>29.9</v>
      </c>
      <c r="AB48" s="273">
        <v>31.9</v>
      </c>
      <c r="AC48" s="274">
        <v>37.044444444444444</v>
      </c>
      <c r="AD48" s="274">
        <v>39.300000000000004</v>
      </c>
      <c r="AE48" s="274">
        <v>37.910000000000004</v>
      </c>
      <c r="AF48" s="274">
        <v>32.585714285714289</v>
      </c>
    </row>
    <row r="49" spans="1:32">
      <c r="A49" s="272" t="s">
        <v>3</v>
      </c>
      <c r="B49" s="278">
        <v>58.413333333333341</v>
      </c>
      <c r="C49" s="278">
        <v>57.466666666666676</v>
      </c>
      <c r="D49" s="278">
        <v>58.600000000000009</v>
      </c>
      <c r="E49" s="278">
        <v>56.580000000000005</v>
      </c>
      <c r="F49" s="278">
        <v>56.38</v>
      </c>
      <c r="G49" s="278">
        <v>56.946666666666665</v>
      </c>
      <c r="H49" s="278">
        <v>56.6</v>
      </c>
      <c r="I49" s="278">
        <v>57.053333333333327</v>
      </c>
      <c r="J49" s="278">
        <v>57.553333333333327</v>
      </c>
      <c r="K49" s="278">
        <v>55.266666666666666</v>
      </c>
      <c r="L49" s="278">
        <v>55.900000000000006</v>
      </c>
      <c r="M49" s="278">
        <v>56.339999999999996</v>
      </c>
      <c r="N49" s="278">
        <v>55.593333333333341</v>
      </c>
      <c r="O49" s="278">
        <v>57.673333333333325</v>
      </c>
      <c r="P49" s="278">
        <v>56.633333333333326</v>
      </c>
      <c r="Q49" s="278">
        <v>57.706666666666671</v>
      </c>
      <c r="R49" s="278">
        <v>59.406666666666673</v>
      </c>
      <c r="S49" s="278">
        <v>58.493333333333325</v>
      </c>
      <c r="T49" s="278">
        <v>60.206666666666671</v>
      </c>
      <c r="U49" s="278">
        <v>58.853333333333332</v>
      </c>
      <c r="V49" s="278">
        <v>57.733333333333334</v>
      </c>
      <c r="W49" s="278">
        <v>59.633333333333333</v>
      </c>
      <c r="X49" s="278">
        <v>58.480000000000004</v>
      </c>
      <c r="Y49" s="278">
        <v>58.866666666666667</v>
      </c>
      <c r="Z49" s="278">
        <v>59.62</v>
      </c>
      <c r="AA49" s="278">
        <v>61.073333333333331</v>
      </c>
      <c r="AB49" s="278">
        <v>58.82</v>
      </c>
      <c r="AC49" s="274"/>
      <c r="AD49" s="274"/>
      <c r="AE49" s="274"/>
      <c r="AF49" s="274"/>
    </row>
    <row r="50" spans="1:32">
      <c r="A50" s="272" t="s">
        <v>24</v>
      </c>
      <c r="B50" s="273">
        <v>62.8</v>
      </c>
      <c r="C50" s="273">
        <v>61.1</v>
      </c>
      <c r="D50" s="273">
        <v>56.2</v>
      </c>
      <c r="E50" s="273">
        <v>58.1</v>
      </c>
      <c r="F50" s="273">
        <v>54.6</v>
      </c>
      <c r="G50" s="273">
        <v>55.9</v>
      </c>
      <c r="H50" s="273">
        <v>55.9</v>
      </c>
      <c r="I50" s="273">
        <v>51</v>
      </c>
      <c r="J50" s="273">
        <v>50</v>
      </c>
      <c r="K50" s="273">
        <v>48.7</v>
      </c>
      <c r="L50" s="273">
        <v>46</v>
      </c>
      <c r="M50" s="273">
        <v>45.8</v>
      </c>
      <c r="N50" s="273">
        <v>45.7</v>
      </c>
      <c r="O50" s="273">
        <v>46.3</v>
      </c>
      <c r="P50" s="273">
        <v>48.1</v>
      </c>
      <c r="Q50" s="273">
        <v>46.7</v>
      </c>
      <c r="R50" s="273">
        <v>45.6</v>
      </c>
      <c r="S50" s="273">
        <v>50.7</v>
      </c>
      <c r="T50" s="273">
        <v>51.7</v>
      </c>
      <c r="U50" s="273">
        <v>45.1</v>
      </c>
      <c r="V50" s="273">
        <v>39.6</v>
      </c>
      <c r="W50" s="273">
        <v>36</v>
      </c>
      <c r="X50" s="273">
        <v>36.1</v>
      </c>
      <c r="Y50" s="273">
        <v>37.700000000000003</v>
      </c>
      <c r="Z50" s="273">
        <v>34.5</v>
      </c>
      <c r="AA50" s="273">
        <v>35.4</v>
      </c>
      <c r="AB50" s="273">
        <v>37.200000000000003</v>
      </c>
      <c r="AC50" s="274">
        <v>47.5</v>
      </c>
      <c r="AD50" s="274">
        <v>55.429999999999993</v>
      </c>
      <c r="AE50" s="274">
        <v>47.17</v>
      </c>
      <c r="AF50" s="274">
        <v>36.642857142857146</v>
      </c>
    </row>
    <row r="51" spans="1:32">
      <c r="A51" s="272" t="s">
        <v>26</v>
      </c>
      <c r="B51" s="273">
        <v>15.3</v>
      </c>
      <c r="C51" s="273">
        <v>15.8</v>
      </c>
      <c r="D51" s="273">
        <v>15.8</v>
      </c>
      <c r="E51" s="273">
        <v>16</v>
      </c>
      <c r="F51" s="273">
        <v>18.600000000000001</v>
      </c>
      <c r="G51" s="273">
        <v>20.5</v>
      </c>
      <c r="H51" s="273">
        <v>24.1</v>
      </c>
      <c r="I51" s="273">
        <v>24</v>
      </c>
      <c r="J51" s="273">
        <v>24.9</v>
      </c>
      <c r="K51" s="273">
        <v>25</v>
      </c>
      <c r="L51" s="273">
        <v>22.8</v>
      </c>
      <c r="M51" s="273">
        <v>25</v>
      </c>
      <c r="N51" s="273">
        <v>26.2</v>
      </c>
      <c r="O51" s="273">
        <v>24.9</v>
      </c>
      <c r="P51" s="273">
        <v>25.3</v>
      </c>
      <c r="Q51" s="273">
        <v>27.8</v>
      </c>
      <c r="R51" s="273">
        <v>27.6</v>
      </c>
      <c r="S51" s="273">
        <v>25</v>
      </c>
      <c r="T51" s="273">
        <v>27.8</v>
      </c>
      <c r="U51" s="273">
        <v>26.9</v>
      </c>
      <c r="V51" s="273">
        <v>25.5</v>
      </c>
      <c r="W51" s="273">
        <v>28.8</v>
      </c>
      <c r="X51" s="273">
        <v>25.4</v>
      </c>
      <c r="Y51" s="273">
        <v>27.7</v>
      </c>
      <c r="Z51" s="273">
        <v>30.3</v>
      </c>
      <c r="AA51" s="273">
        <v>32</v>
      </c>
      <c r="AB51" s="273">
        <v>32.799999999999997</v>
      </c>
      <c r="AC51" s="274">
        <v>24.511111111111109</v>
      </c>
      <c r="AD51" s="274">
        <v>20</v>
      </c>
      <c r="AE51" s="274">
        <v>25.93</v>
      </c>
      <c r="AF51" s="274">
        <v>28.928571428571427</v>
      </c>
    </row>
    <row r="52" spans="1:32">
      <c r="A52" s="272" t="s">
        <v>27</v>
      </c>
      <c r="B52" s="273">
        <v>45.1</v>
      </c>
      <c r="C52" s="273">
        <v>42.4</v>
      </c>
      <c r="D52" s="273">
        <v>33</v>
      </c>
      <c r="E52" s="273">
        <v>34.299999999999997</v>
      </c>
      <c r="F52" s="273">
        <v>34.9</v>
      </c>
      <c r="G52" s="273">
        <v>32.5</v>
      </c>
      <c r="H52" s="273">
        <v>28.7</v>
      </c>
      <c r="I52" s="273">
        <v>27.9</v>
      </c>
      <c r="J52" s="273">
        <v>36.200000000000003</v>
      </c>
      <c r="K52" s="273">
        <v>34.9</v>
      </c>
      <c r="L52" s="273">
        <v>32.200000000000003</v>
      </c>
      <c r="M52" s="273">
        <v>32.299999999999997</v>
      </c>
      <c r="N52" s="273">
        <v>29.6</v>
      </c>
      <c r="O52" s="273">
        <v>26.7</v>
      </c>
      <c r="P52" s="273">
        <v>28.5</v>
      </c>
      <c r="Q52" s="273">
        <v>26.1</v>
      </c>
      <c r="R52" s="273">
        <v>29.2</v>
      </c>
      <c r="S52" s="273">
        <v>24.7</v>
      </c>
      <c r="T52" s="273">
        <v>24.7</v>
      </c>
      <c r="U52" s="273">
        <v>22</v>
      </c>
      <c r="V52" s="273">
        <v>13.6</v>
      </c>
      <c r="W52" s="273">
        <v>12</v>
      </c>
      <c r="X52" s="273">
        <v>17</v>
      </c>
      <c r="Y52" s="273">
        <v>11.9</v>
      </c>
      <c r="Z52" s="273">
        <v>9.1999999999999993</v>
      </c>
      <c r="AA52" s="273">
        <v>7.3</v>
      </c>
      <c r="AB52" s="273">
        <v>6.8</v>
      </c>
      <c r="AC52" s="274">
        <v>26.062962962962963</v>
      </c>
      <c r="AD52" s="274">
        <v>34.989999999999995</v>
      </c>
      <c r="AE52" s="274">
        <v>27.6</v>
      </c>
      <c r="AF52" s="274">
        <v>11.114285714285714</v>
      </c>
    </row>
    <row r="53" spans="1:32">
      <c r="A53" s="272" t="s">
        <v>28</v>
      </c>
      <c r="B53" s="273">
        <v>39.799999999999997</v>
      </c>
      <c r="C53" s="273">
        <v>27.3</v>
      </c>
      <c r="D53" s="273">
        <v>34.1</v>
      </c>
      <c r="E53" s="273">
        <v>32.200000000000003</v>
      </c>
      <c r="F53" s="273">
        <v>37.6</v>
      </c>
      <c r="G53" s="273">
        <v>36.1</v>
      </c>
      <c r="H53" s="273">
        <v>38.799999999999997</v>
      </c>
      <c r="I53" s="273">
        <v>42.2</v>
      </c>
      <c r="J53" s="273">
        <v>44.2</v>
      </c>
      <c r="K53" s="273">
        <v>48.6</v>
      </c>
      <c r="L53" s="273">
        <v>48.4</v>
      </c>
      <c r="M53" s="273">
        <v>46.5</v>
      </c>
      <c r="N53" s="273">
        <v>54.3</v>
      </c>
      <c r="O53" s="273">
        <v>50.6</v>
      </c>
      <c r="P53" s="273">
        <v>51.8</v>
      </c>
      <c r="Q53" s="273">
        <v>52.5</v>
      </c>
      <c r="R53" s="273">
        <v>49</v>
      </c>
      <c r="S53" s="273">
        <v>51.6</v>
      </c>
      <c r="T53" s="273">
        <v>54.6</v>
      </c>
      <c r="U53" s="273">
        <v>46</v>
      </c>
      <c r="V53" s="273">
        <v>46.6</v>
      </c>
      <c r="W53" s="273">
        <v>49.4</v>
      </c>
      <c r="X53" s="273">
        <v>49</v>
      </c>
      <c r="Y53" s="273">
        <v>47.1</v>
      </c>
      <c r="Z53" s="273">
        <v>43.8</v>
      </c>
      <c r="AA53" s="273">
        <v>48.3</v>
      </c>
      <c r="AB53" s="273">
        <v>47.8</v>
      </c>
      <c r="AC53" s="274">
        <v>45.118518518518506</v>
      </c>
      <c r="AD53" s="274">
        <v>38.089999999999996</v>
      </c>
      <c r="AE53" s="274">
        <v>50.53</v>
      </c>
      <c r="AF53" s="274">
        <v>47.428571428571431</v>
      </c>
    </row>
    <row r="54" spans="1:32">
      <c r="A54" s="272" t="s">
        <v>25</v>
      </c>
      <c r="B54" s="273">
        <v>98.3</v>
      </c>
      <c r="C54" s="273">
        <v>100.7</v>
      </c>
      <c r="D54" s="273">
        <v>99.9</v>
      </c>
      <c r="E54" s="273">
        <v>103.6</v>
      </c>
      <c r="F54" s="273">
        <v>97</v>
      </c>
      <c r="G54" s="273">
        <v>100.5</v>
      </c>
      <c r="H54" s="273">
        <v>98.2</v>
      </c>
      <c r="I54" s="273">
        <v>97.7</v>
      </c>
      <c r="J54" s="273">
        <v>96.9</v>
      </c>
      <c r="K54" s="273">
        <v>102</v>
      </c>
      <c r="L54" s="273">
        <v>98.6</v>
      </c>
      <c r="M54" s="273">
        <v>95.9</v>
      </c>
      <c r="N54" s="273">
        <v>100.1</v>
      </c>
      <c r="O54" s="273">
        <v>96.1</v>
      </c>
      <c r="P54" s="273">
        <v>95.4</v>
      </c>
      <c r="Q54" s="273">
        <v>100.7</v>
      </c>
      <c r="R54" s="273">
        <v>102.5</v>
      </c>
      <c r="S54" s="273">
        <v>95.9</v>
      </c>
      <c r="T54" s="273">
        <v>97.5</v>
      </c>
      <c r="U54" s="273">
        <v>96.3</v>
      </c>
      <c r="V54" s="273">
        <v>100.8</v>
      </c>
      <c r="W54" s="273">
        <v>92.4</v>
      </c>
      <c r="X54" s="273">
        <v>97</v>
      </c>
      <c r="Y54" s="273">
        <v>96.3</v>
      </c>
      <c r="Z54" s="273">
        <v>93.2</v>
      </c>
      <c r="AA54" s="273">
        <v>97.7</v>
      </c>
      <c r="AB54" s="273">
        <v>96.2</v>
      </c>
      <c r="AC54" s="274">
        <v>98.05185185185185</v>
      </c>
      <c r="AD54" s="274">
        <v>99.48</v>
      </c>
      <c r="AE54" s="274">
        <v>97.9</v>
      </c>
      <c r="AF54" s="274">
        <v>96.228571428571428</v>
      </c>
    </row>
    <row r="55" spans="1:32">
      <c r="A55" s="272" t="s">
        <v>30</v>
      </c>
      <c r="B55" s="273">
        <v>88.9</v>
      </c>
      <c r="C55" s="273">
        <v>85.5</v>
      </c>
      <c r="D55" s="273">
        <v>87.5</v>
      </c>
      <c r="E55" s="273">
        <v>71.099999999999994</v>
      </c>
      <c r="F55" s="273">
        <v>72.3</v>
      </c>
      <c r="G55" s="273">
        <v>70.400000000000006</v>
      </c>
      <c r="H55" s="273">
        <v>73.900000000000006</v>
      </c>
      <c r="I55" s="273">
        <v>60.3</v>
      </c>
      <c r="J55" s="273">
        <v>60.7</v>
      </c>
      <c r="K55" s="273">
        <v>55.9</v>
      </c>
      <c r="L55" s="273">
        <v>61</v>
      </c>
      <c r="M55" s="273">
        <v>59.3</v>
      </c>
      <c r="N55" s="273">
        <v>58.7</v>
      </c>
      <c r="O55" s="273">
        <v>63.2</v>
      </c>
      <c r="P55" s="273">
        <v>69.400000000000006</v>
      </c>
      <c r="Q55" s="273">
        <v>63.9</v>
      </c>
      <c r="R55" s="273">
        <v>66.7</v>
      </c>
      <c r="S55" s="273">
        <v>62.5</v>
      </c>
      <c r="T55" s="273">
        <v>58.8</v>
      </c>
      <c r="U55" s="273">
        <v>60.4</v>
      </c>
      <c r="V55" s="273">
        <v>45.5</v>
      </c>
      <c r="W55" s="273">
        <v>59.9</v>
      </c>
      <c r="X55" s="273">
        <v>56.4</v>
      </c>
      <c r="Y55" s="273">
        <v>55.9</v>
      </c>
      <c r="Z55" s="273">
        <v>40.6</v>
      </c>
      <c r="AA55" s="273">
        <v>51.2</v>
      </c>
      <c r="AB55" s="273">
        <v>47.2</v>
      </c>
      <c r="AC55" s="274">
        <v>63.225925925925949</v>
      </c>
      <c r="AD55" s="274">
        <v>72.650000000000006</v>
      </c>
      <c r="AE55" s="274">
        <v>62.39</v>
      </c>
      <c r="AF55" s="274">
        <v>50.957142857142856</v>
      </c>
    </row>
    <row r="56" spans="1:32">
      <c r="A56" s="272" t="s">
        <v>31</v>
      </c>
      <c r="B56" s="273">
        <v>71.7</v>
      </c>
      <c r="C56" s="273">
        <v>70.599999999999994</v>
      </c>
      <c r="D56" s="273">
        <v>60.7</v>
      </c>
      <c r="E56" s="273">
        <v>56.2</v>
      </c>
      <c r="F56" s="273">
        <v>64.599999999999994</v>
      </c>
      <c r="G56" s="273">
        <v>63.1</v>
      </c>
      <c r="H56" s="273">
        <v>52.7</v>
      </c>
      <c r="I56" s="273">
        <v>55.2</v>
      </c>
      <c r="J56" s="273">
        <v>49.8</v>
      </c>
      <c r="K56" s="273">
        <v>53.4</v>
      </c>
      <c r="L56" s="273">
        <v>59.4</v>
      </c>
      <c r="M56" s="273">
        <v>46.2</v>
      </c>
      <c r="N56" s="273">
        <v>41.6</v>
      </c>
      <c r="O56" s="273">
        <v>43.8</v>
      </c>
      <c r="P56" s="273">
        <v>46.6</v>
      </c>
      <c r="Q56" s="273">
        <v>56.8</v>
      </c>
      <c r="R56" s="273">
        <v>62</v>
      </c>
      <c r="S56" s="273">
        <v>61.2</v>
      </c>
      <c r="T56" s="273">
        <v>57.8</v>
      </c>
      <c r="U56" s="273">
        <v>49.9</v>
      </c>
      <c r="V56" s="273">
        <v>81.8</v>
      </c>
      <c r="W56" s="273">
        <v>81.7</v>
      </c>
      <c r="X56" s="273">
        <v>80.3</v>
      </c>
      <c r="Y56" s="273">
        <v>78.3</v>
      </c>
      <c r="Z56" s="273">
        <v>78</v>
      </c>
      <c r="AA56" s="273">
        <v>78.400000000000006</v>
      </c>
      <c r="AB56" s="273">
        <v>77.400000000000006</v>
      </c>
      <c r="AC56" s="274">
        <v>62.192592592592597</v>
      </c>
      <c r="AD56" s="274">
        <v>59.79999999999999</v>
      </c>
      <c r="AE56" s="274">
        <v>52.529999999999994</v>
      </c>
      <c r="AF56" s="274">
        <v>79.414285714285711</v>
      </c>
    </row>
    <row r="57" spans="1:32" s="277" customFormat="1">
      <c r="A57" s="275" t="s">
        <v>6</v>
      </c>
      <c r="B57" s="276">
        <v>49</v>
      </c>
      <c r="C57" s="276">
        <v>45.8</v>
      </c>
      <c r="D57" s="276">
        <v>44.8</v>
      </c>
      <c r="E57" s="276">
        <v>47.9</v>
      </c>
      <c r="F57" s="276">
        <v>47.4</v>
      </c>
      <c r="G57" s="276">
        <v>47.9</v>
      </c>
      <c r="H57" s="276">
        <v>51.5</v>
      </c>
      <c r="I57" s="276">
        <v>51.6</v>
      </c>
      <c r="J57" s="276">
        <v>55.1</v>
      </c>
      <c r="K57" s="276">
        <v>53.8</v>
      </c>
      <c r="L57" s="276">
        <v>55.2</v>
      </c>
      <c r="M57" s="276">
        <v>53.5</v>
      </c>
      <c r="N57" s="276">
        <v>56.8</v>
      </c>
      <c r="O57" s="276">
        <v>62</v>
      </c>
      <c r="P57" s="276">
        <v>60.9</v>
      </c>
      <c r="Q57" s="276">
        <v>62</v>
      </c>
      <c r="R57" s="276">
        <v>61.6</v>
      </c>
      <c r="S57" s="276">
        <v>60</v>
      </c>
      <c r="T57" s="276">
        <v>62.3</v>
      </c>
      <c r="U57" s="276">
        <v>57</v>
      </c>
      <c r="V57" s="276">
        <v>56.4</v>
      </c>
      <c r="W57" s="276">
        <v>49.8</v>
      </c>
      <c r="X57" s="276">
        <v>49.7</v>
      </c>
      <c r="Y57" s="276">
        <v>49.6</v>
      </c>
      <c r="Z57" s="276">
        <v>59.3</v>
      </c>
      <c r="AA57" s="276">
        <v>53.3</v>
      </c>
      <c r="AB57" s="276">
        <v>55.6</v>
      </c>
      <c r="AC57" s="274">
        <v>54.066666666666663</v>
      </c>
      <c r="AD57" s="274">
        <v>49.480000000000004</v>
      </c>
      <c r="AE57" s="274">
        <v>59.129999999999995</v>
      </c>
      <c r="AF57" s="274">
        <v>53.385714285714286</v>
      </c>
    </row>
    <row r="58" spans="1:32" ht="13.5" customHeight="1">
      <c r="A58" s="272" t="s">
        <v>32</v>
      </c>
      <c r="B58" s="273">
        <v>100</v>
      </c>
      <c r="C58" s="273">
        <v>108.7</v>
      </c>
      <c r="D58" s="273">
        <v>112.5</v>
      </c>
      <c r="E58" s="273">
        <v>100</v>
      </c>
      <c r="F58" s="273">
        <v>100</v>
      </c>
      <c r="G58" s="273">
        <v>104.8</v>
      </c>
      <c r="H58" s="273">
        <v>100</v>
      </c>
      <c r="I58" s="273">
        <v>100</v>
      </c>
      <c r="J58" s="273">
        <v>100</v>
      </c>
      <c r="K58" s="273">
        <v>109.5</v>
      </c>
      <c r="L58" s="273">
        <v>100.3</v>
      </c>
      <c r="M58" s="273">
        <v>99.8</v>
      </c>
      <c r="N58" s="273">
        <v>99.8</v>
      </c>
      <c r="O58" s="273">
        <v>99.8</v>
      </c>
      <c r="P58" s="273">
        <v>99.8</v>
      </c>
      <c r="Q58" s="273">
        <v>100</v>
      </c>
      <c r="R58" s="273">
        <v>100</v>
      </c>
      <c r="S58" s="273">
        <v>100</v>
      </c>
      <c r="T58" s="273">
        <v>100</v>
      </c>
      <c r="U58" s="273">
        <v>99.9</v>
      </c>
      <c r="V58" s="273">
        <v>99</v>
      </c>
      <c r="W58" s="273">
        <v>101.3</v>
      </c>
      <c r="X58" s="273">
        <v>101</v>
      </c>
      <c r="Y58" s="273">
        <v>104.1</v>
      </c>
      <c r="Z58" s="273">
        <v>97.7</v>
      </c>
      <c r="AA58" s="273">
        <v>97.3</v>
      </c>
      <c r="AB58" s="273">
        <v>100.9</v>
      </c>
      <c r="AC58" s="274">
        <v>101.34074074074073</v>
      </c>
      <c r="AD58" s="274">
        <v>103.55</v>
      </c>
      <c r="AE58" s="274">
        <v>99.94</v>
      </c>
      <c r="AF58" s="274">
        <v>100.18571428571428</v>
      </c>
    </row>
    <row r="59" spans="1:32">
      <c r="A59" s="272" t="s">
        <v>29</v>
      </c>
      <c r="B59" s="273">
        <v>0.8</v>
      </c>
      <c r="C59" s="273">
        <v>0.9</v>
      </c>
      <c r="D59" s="273">
        <v>1</v>
      </c>
      <c r="E59" s="273">
        <v>2.2000000000000002</v>
      </c>
      <c r="F59" s="273">
        <v>-0.9</v>
      </c>
      <c r="G59" s="273">
        <v>-1.2</v>
      </c>
      <c r="H59" s="273">
        <v>4.7</v>
      </c>
      <c r="I59" s="273">
        <v>6.2</v>
      </c>
      <c r="J59" s="273">
        <v>8.1</v>
      </c>
      <c r="K59" s="273">
        <v>9.5</v>
      </c>
      <c r="L59" s="273">
        <v>9.9</v>
      </c>
      <c r="M59" s="273">
        <v>9.9</v>
      </c>
      <c r="N59" s="273">
        <v>10.6</v>
      </c>
      <c r="O59" s="273">
        <v>13.2</v>
      </c>
      <c r="P59" s="273">
        <v>14.5</v>
      </c>
      <c r="Q59" s="273">
        <v>17.2</v>
      </c>
      <c r="R59" s="273">
        <v>19.600000000000001</v>
      </c>
      <c r="S59" s="273">
        <v>25.5</v>
      </c>
      <c r="T59" s="273">
        <v>30.2</v>
      </c>
      <c r="U59" s="273">
        <v>31.6</v>
      </c>
      <c r="V59" s="273">
        <v>31.3</v>
      </c>
      <c r="W59" s="273">
        <v>33.4</v>
      </c>
      <c r="X59" s="273">
        <v>30.6</v>
      </c>
      <c r="Y59" s="273">
        <v>25.6</v>
      </c>
      <c r="Z59" s="273">
        <v>28.6</v>
      </c>
      <c r="AA59" s="273">
        <v>29.2</v>
      </c>
      <c r="AB59" s="273">
        <v>30.3</v>
      </c>
      <c r="AC59" s="274">
        <v>15.648148148148151</v>
      </c>
      <c r="AD59" s="274">
        <v>3.13</v>
      </c>
      <c r="AE59" s="274">
        <v>18.22</v>
      </c>
      <c r="AF59" s="274">
        <v>29.857142857142858</v>
      </c>
    </row>
    <row r="60" spans="1:32">
      <c r="A60" s="272" t="s">
        <v>33</v>
      </c>
      <c r="B60" s="273">
        <v>34.299999999999997</v>
      </c>
      <c r="C60" s="273">
        <v>27.8</v>
      </c>
      <c r="D60" s="273">
        <v>29.7</v>
      </c>
      <c r="E60" s="273">
        <v>26.9</v>
      </c>
      <c r="F60" s="273">
        <v>25.7</v>
      </c>
      <c r="G60" s="273">
        <v>30.3</v>
      </c>
      <c r="H60" s="273">
        <v>30.7</v>
      </c>
      <c r="I60" s="273">
        <v>32.4</v>
      </c>
      <c r="J60" s="273">
        <v>28.5</v>
      </c>
      <c r="K60" s="273">
        <v>21.1</v>
      </c>
      <c r="L60" s="273">
        <v>21.8</v>
      </c>
      <c r="M60" s="273">
        <v>26.1</v>
      </c>
      <c r="N60" s="273">
        <v>24.1</v>
      </c>
      <c r="O60" s="273">
        <v>25.4</v>
      </c>
      <c r="P60" s="273">
        <v>30.2</v>
      </c>
      <c r="Q60" s="273">
        <v>27.6</v>
      </c>
      <c r="R60" s="273">
        <v>29.4</v>
      </c>
      <c r="S60" s="273">
        <v>31.7</v>
      </c>
      <c r="T60" s="273">
        <v>27.9</v>
      </c>
      <c r="U60" s="273">
        <v>20.3</v>
      </c>
      <c r="V60" s="273">
        <v>21.9</v>
      </c>
      <c r="W60" s="273">
        <v>21.6</v>
      </c>
      <c r="X60" s="273">
        <v>22.7</v>
      </c>
      <c r="Y60" s="273">
        <v>18.5</v>
      </c>
      <c r="Z60" s="273">
        <v>17.100000000000001</v>
      </c>
      <c r="AA60" s="273">
        <v>17.100000000000001</v>
      </c>
      <c r="AB60" s="273">
        <v>22.3</v>
      </c>
      <c r="AC60" s="274">
        <v>25.670370370370371</v>
      </c>
      <c r="AD60" s="274">
        <v>28.74</v>
      </c>
      <c r="AE60" s="274">
        <v>26.45</v>
      </c>
      <c r="AF60" s="274">
        <v>20.171428571428574</v>
      </c>
    </row>
    <row r="61" spans="1:32">
      <c r="A61" s="272" t="s">
        <v>35</v>
      </c>
      <c r="B61" s="273">
        <v>45.7</v>
      </c>
      <c r="C61" s="273">
        <v>42.5</v>
      </c>
      <c r="D61" s="273">
        <v>41.8</v>
      </c>
      <c r="E61" s="273">
        <v>48.2</v>
      </c>
      <c r="F61" s="273">
        <v>49.2</v>
      </c>
      <c r="G61" s="273">
        <v>50.9</v>
      </c>
      <c r="H61" s="273">
        <v>55.3</v>
      </c>
      <c r="I61" s="273">
        <v>55</v>
      </c>
      <c r="J61" s="273">
        <v>52.5</v>
      </c>
      <c r="K61" s="273">
        <v>55.8</v>
      </c>
      <c r="L61" s="273">
        <v>52.8</v>
      </c>
      <c r="M61" s="273">
        <v>50.4</v>
      </c>
      <c r="N61" s="273">
        <v>50.6</v>
      </c>
      <c r="O61" s="273">
        <v>53.6</v>
      </c>
      <c r="P61" s="273">
        <v>52.4</v>
      </c>
      <c r="Q61" s="273">
        <v>52.5</v>
      </c>
      <c r="R61" s="273">
        <v>52</v>
      </c>
      <c r="S61" s="273">
        <v>52.5</v>
      </c>
      <c r="T61" s="273">
        <v>55.1</v>
      </c>
      <c r="U61" s="273">
        <v>48.2</v>
      </c>
      <c r="V61" s="273">
        <v>48.7</v>
      </c>
      <c r="W61" s="273">
        <v>47.7</v>
      </c>
      <c r="X61" s="273">
        <v>51.2</v>
      </c>
      <c r="Y61" s="273">
        <v>46.9</v>
      </c>
      <c r="Z61" s="273">
        <v>44.5</v>
      </c>
      <c r="AA61" s="273">
        <v>48.8</v>
      </c>
      <c r="AB61" s="273">
        <v>48.4</v>
      </c>
      <c r="AC61" s="274">
        <v>50.118518518518528</v>
      </c>
      <c r="AD61" s="274">
        <v>49.69</v>
      </c>
      <c r="AE61" s="274">
        <v>52.010000000000005</v>
      </c>
      <c r="AF61" s="274">
        <v>48.028571428571425</v>
      </c>
    </row>
    <row r="62" spans="1:32">
      <c r="A62" s="272" t="s">
        <v>34</v>
      </c>
      <c r="B62" s="273">
        <v>77.5</v>
      </c>
      <c r="C62" s="273">
        <v>73.5</v>
      </c>
      <c r="D62" s="273">
        <v>75.3</v>
      </c>
      <c r="E62" s="273">
        <v>69.599999999999994</v>
      </c>
      <c r="F62" s="273">
        <v>68.3</v>
      </c>
      <c r="G62" s="273">
        <v>68.5</v>
      </c>
      <c r="H62" s="273">
        <v>73.2</v>
      </c>
      <c r="I62" s="273">
        <v>73</v>
      </c>
      <c r="J62" s="273">
        <v>71.099999999999994</v>
      </c>
      <c r="K62" s="273">
        <v>66.5</v>
      </c>
      <c r="L62" s="273">
        <v>65.5</v>
      </c>
      <c r="M62" s="273">
        <v>62.2</v>
      </c>
      <c r="N62" s="273">
        <v>63.9</v>
      </c>
      <c r="O62" s="273">
        <v>64.5</v>
      </c>
      <c r="P62" s="273">
        <v>67.7</v>
      </c>
      <c r="Q62" s="273">
        <v>65.3</v>
      </c>
      <c r="R62" s="273">
        <v>63.8</v>
      </c>
      <c r="S62" s="273">
        <v>68.3</v>
      </c>
      <c r="T62" s="273">
        <v>64.400000000000006</v>
      </c>
      <c r="U62" s="273">
        <v>66.5</v>
      </c>
      <c r="V62" s="273">
        <v>63.1</v>
      </c>
      <c r="W62" s="273">
        <v>64.3</v>
      </c>
      <c r="X62" s="273">
        <v>60.2</v>
      </c>
      <c r="Y62" s="273">
        <v>59.2</v>
      </c>
      <c r="Z62" s="273">
        <v>60.9</v>
      </c>
      <c r="AA62" s="273">
        <v>58.7</v>
      </c>
      <c r="AB62" s="273">
        <v>59</v>
      </c>
      <c r="AC62" s="274">
        <v>66.444444444444443</v>
      </c>
      <c r="AD62" s="274">
        <v>71.650000000000006</v>
      </c>
      <c r="AE62" s="274">
        <v>65.210000000000008</v>
      </c>
      <c r="AF62" s="274">
        <v>60.771428571428565</v>
      </c>
    </row>
    <row r="63" spans="1:32">
      <c r="A63" s="270" t="s">
        <v>4</v>
      </c>
      <c r="B63" s="274">
        <v>56.092307692307699</v>
      </c>
      <c r="C63" s="274">
        <v>54.046153846153842</v>
      </c>
      <c r="D63" s="274">
        <v>53.253846153846148</v>
      </c>
      <c r="E63" s="274">
        <v>51.253846153846148</v>
      </c>
      <c r="F63" s="274">
        <v>51.484615384615388</v>
      </c>
      <c r="G63" s="274">
        <v>52.323076923076911</v>
      </c>
      <c r="H63" s="274">
        <v>52.900000000000006</v>
      </c>
      <c r="I63" s="274">
        <v>52.03846153846154</v>
      </c>
      <c r="J63" s="274">
        <v>52.15384615384616</v>
      </c>
      <c r="K63" s="274">
        <v>52.669230769230765</v>
      </c>
      <c r="L63" s="274">
        <v>51.83846153846153</v>
      </c>
      <c r="M63" s="274">
        <v>50.223076923076931</v>
      </c>
      <c r="N63" s="274">
        <v>50.923076923076934</v>
      </c>
      <c r="O63" s="274">
        <v>51.54615384615385</v>
      </c>
      <c r="P63" s="274">
        <v>53.123076923076923</v>
      </c>
      <c r="Q63" s="274">
        <v>53.776923076923076</v>
      </c>
      <c r="R63" s="274">
        <v>54.53846153846154</v>
      </c>
      <c r="S63" s="274">
        <v>54.584615384615375</v>
      </c>
      <c r="T63" s="274">
        <v>54.830769230769235</v>
      </c>
      <c r="U63" s="274">
        <v>51.54615384615385</v>
      </c>
      <c r="V63" s="274">
        <v>51.830769230769228</v>
      </c>
      <c r="W63" s="274">
        <v>52.176923076923082</v>
      </c>
      <c r="X63" s="274">
        <v>52.046153846153857</v>
      </c>
      <c r="Y63" s="274">
        <v>50.676923076923082</v>
      </c>
      <c r="Z63" s="274">
        <v>49.053846153846159</v>
      </c>
      <c r="AA63" s="274">
        <v>50.361538461538466</v>
      </c>
      <c r="AB63" s="274">
        <v>50.915384615384603</v>
      </c>
    </row>
    <row r="66" spans="1:32" ht="14.25" customHeight="1">
      <c r="A66" s="272"/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A66" s="273"/>
      <c r="AB66" s="273"/>
      <c r="AC66" s="274"/>
      <c r="AD66" s="274"/>
      <c r="AE66" s="274"/>
      <c r="AF66" s="274"/>
    </row>
    <row r="67" spans="1:32">
      <c r="A67" s="272" t="s">
        <v>165</v>
      </c>
      <c r="B67" s="278">
        <v>57.335714285714282</v>
      </c>
      <c r="C67" s="278">
        <v>55.878571428571426</v>
      </c>
      <c r="D67" s="278">
        <v>56.11785714285714</v>
      </c>
      <c r="E67" s="278">
        <v>54.107142857142868</v>
      </c>
      <c r="F67" s="278">
        <v>54.107142857142854</v>
      </c>
      <c r="G67" s="278">
        <v>54.800000000000004</v>
      </c>
      <c r="H67" s="278">
        <v>54.88214285714286</v>
      </c>
      <c r="I67" s="278">
        <v>54.725000000000009</v>
      </c>
      <c r="J67" s="278">
        <v>55.046428571428557</v>
      </c>
      <c r="K67" s="278">
        <v>54.06071428571429</v>
      </c>
      <c r="L67" s="278">
        <v>54.014285714285712</v>
      </c>
      <c r="M67" s="278">
        <v>53.500000000000007</v>
      </c>
      <c r="N67" s="278">
        <v>53.424999999999997</v>
      </c>
      <c r="O67" s="278">
        <v>54.828571428571429</v>
      </c>
      <c r="P67" s="278">
        <v>55.003571428571433</v>
      </c>
      <c r="Q67" s="278">
        <v>55.882142857142846</v>
      </c>
      <c r="R67" s="278">
        <v>57.146428571428565</v>
      </c>
      <c r="S67" s="278">
        <v>56.678571428571438</v>
      </c>
      <c r="T67" s="278">
        <v>57.710714285714289</v>
      </c>
      <c r="U67" s="278">
        <v>55.460714285714289</v>
      </c>
      <c r="V67" s="278">
        <v>54.99285714285714</v>
      </c>
      <c r="W67" s="278">
        <v>56.171428571428571</v>
      </c>
      <c r="X67" s="278">
        <v>55.492857142857147</v>
      </c>
      <c r="Y67" s="278">
        <v>55.064285714285703</v>
      </c>
      <c r="Z67" s="278">
        <v>54.714285714285715</v>
      </c>
      <c r="AA67" s="278">
        <v>56.1</v>
      </c>
      <c r="AB67" s="278">
        <v>55.150000000000013</v>
      </c>
      <c r="AC67" s="274">
        <v>55.273941798941813</v>
      </c>
      <c r="AD67" s="274">
        <v>55.106071428571433</v>
      </c>
      <c r="AE67" s="274">
        <v>55.365000000000009</v>
      </c>
      <c r="AF67" s="274">
        <v>55.383673469387759</v>
      </c>
    </row>
    <row r="68" spans="1:32">
      <c r="A68" s="272"/>
      <c r="B68" s="273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273"/>
    </row>
    <row r="69" spans="1:32">
      <c r="A69" s="272"/>
      <c r="B69" s="273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3"/>
      <c r="AA69" s="273"/>
      <c r="AB69" s="273"/>
    </row>
    <row r="70" spans="1:32">
      <c r="A70" s="272" t="s">
        <v>172</v>
      </c>
      <c r="B70" s="273">
        <v>32.9</v>
      </c>
      <c r="C70" s="273">
        <v>31.3</v>
      </c>
      <c r="D70" s="273">
        <v>36.4</v>
      </c>
      <c r="E70" s="273">
        <v>33.299999999999997</v>
      </c>
      <c r="F70" s="273">
        <v>34.299999999999997</v>
      </c>
      <c r="G70" s="273">
        <v>34.1</v>
      </c>
      <c r="H70" s="273">
        <v>34.299999999999997</v>
      </c>
      <c r="I70" s="273">
        <v>34.700000000000003</v>
      </c>
      <c r="J70" s="273">
        <v>34.6</v>
      </c>
      <c r="K70" s="273">
        <v>32.1</v>
      </c>
      <c r="L70" s="273">
        <v>30.5</v>
      </c>
      <c r="M70" s="273">
        <v>29</v>
      </c>
      <c r="N70" s="273">
        <v>28.8</v>
      </c>
      <c r="O70" s="273">
        <v>27.8</v>
      </c>
      <c r="P70" s="273">
        <v>31.9</v>
      </c>
      <c r="Q70" s="273">
        <v>31.1</v>
      </c>
      <c r="R70" s="273">
        <v>25.9</v>
      </c>
      <c r="S70" s="273">
        <v>22.8</v>
      </c>
      <c r="T70" s="273">
        <v>21.1</v>
      </c>
      <c r="U70" s="273">
        <v>20</v>
      </c>
      <c r="V70" s="273">
        <v>13.9</v>
      </c>
      <c r="W70" s="273">
        <v>13.4</v>
      </c>
      <c r="X70" s="273">
        <v>13.7</v>
      </c>
      <c r="Y70" s="273">
        <v>13.6</v>
      </c>
      <c r="Z70" s="273">
        <v>14</v>
      </c>
      <c r="AA70" s="273">
        <v>16.600000000000001</v>
      </c>
      <c r="AB70" s="273">
        <v>19.2</v>
      </c>
    </row>
    <row r="71" spans="1:32" ht="25.5">
      <c r="A71" s="272" t="s">
        <v>40</v>
      </c>
      <c r="B71" s="273" t="s">
        <v>173</v>
      </c>
      <c r="C71" s="273" t="s">
        <v>174</v>
      </c>
      <c r="D71" s="273" t="s">
        <v>175</v>
      </c>
      <c r="E71" s="273" t="s">
        <v>176</v>
      </c>
      <c r="F71" s="273" t="s">
        <v>177</v>
      </c>
      <c r="G71" s="273" t="s">
        <v>178</v>
      </c>
      <c r="H71" s="273" t="s">
        <v>179</v>
      </c>
      <c r="I71" s="273" t="s">
        <v>180</v>
      </c>
      <c r="J71" s="273" t="s">
        <v>181</v>
      </c>
      <c r="K71" s="273" t="s">
        <v>182</v>
      </c>
      <c r="L71" s="273" t="s">
        <v>183</v>
      </c>
      <c r="M71" s="273" t="s">
        <v>184</v>
      </c>
      <c r="N71" s="273" t="s">
        <v>185</v>
      </c>
      <c r="O71" s="273" t="s">
        <v>186</v>
      </c>
      <c r="P71" s="273" t="s">
        <v>187</v>
      </c>
      <c r="Q71" s="273" t="s">
        <v>188</v>
      </c>
      <c r="R71" s="273" t="s">
        <v>189</v>
      </c>
      <c r="S71" s="273" t="s">
        <v>190</v>
      </c>
      <c r="T71" s="273" t="s">
        <v>191</v>
      </c>
      <c r="U71" s="273" t="s">
        <v>192</v>
      </c>
      <c r="V71" s="273" t="s">
        <v>193</v>
      </c>
      <c r="W71" s="273" t="s">
        <v>194</v>
      </c>
      <c r="X71" s="273" t="s">
        <v>195</v>
      </c>
      <c r="Y71" s="273" t="s">
        <v>196</v>
      </c>
      <c r="Z71" s="273" t="s">
        <v>197</v>
      </c>
      <c r="AA71" s="273" t="s">
        <v>198</v>
      </c>
      <c r="AB71" s="273" t="s">
        <v>199</v>
      </c>
    </row>
    <row r="72" spans="1:32">
      <c r="A72" s="272" t="s">
        <v>42</v>
      </c>
      <c r="B72" s="273" t="s">
        <v>39</v>
      </c>
      <c r="C72" s="273" t="s">
        <v>39</v>
      </c>
      <c r="D72" s="273" t="s">
        <v>39</v>
      </c>
      <c r="E72" s="273" t="s">
        <v>39</v>
      </c>
      <c r="F72" s="273" t="s">
        <v>39</v>
      </c>
      <c r="G72" s="273" t="s">
        <v>39</v>
      </c>
      <c r="H72" s="273" t="s">
        <v>39</v>
      </c>
      <c r="I72" s="273" t="s">
        <v>39</v>
      </c>
      <c r="J72" s="273" t="s">
        <v>39</v>
      </c>
      <c r="K72" s="273" t="s">
        <v>39</v>
      </c>
      <c r="L72" s="273" t="s">
        <v>39</v>
      </c>
      <c r="M72" s="273" t="s">
        <v>39</v>
      </c>
      <c r="N72" s="273" t="s">
        <v>39</v>
      </c>
      <c r="O72" s="273" t="s">
        <v>39</v>
      </c>
      <c r="P72" s="273" t="s">
        <v>39</v>
      </c>
      <c r="Q72" s="273" t="s">
        <v>39</v>
      </c>
      <c r="R72" s="273" t="s">
        <v>39</v>
      </c>
      <c r="S72" s="273" t="s">
        <v>39</v>
      </c>
      <c r="T72" s="273" t="s">
        <v>39</v>
      </c>
      <c r="U72" s="273" t="s">
        <v>39</v>
      </c>
      <c r="V72" s="273" t="s">
        <v>39</v>
      </c>
      <c r="W72" s="273" t="s">
        <v>39</v>
      </c>
      <c r="X72" s="273" t="s">
        <v>39</v>
      </c>
      <c r="Y72" s="273" t="s">
        <v>39</v>
      </c>
      <c r="Z72" s="273" t="s">
        <v>39</v>
      </c>
      <c r="AA72" s="273" t="s">
        <v>39</v>
      </c>
      <c r="AB72" s="273" t="s">
        <v>39</v>
      </c>
    </row>
    <row r="73" spans="1:32">
      <c r="A73" s="272" t="s">
        <v>38</v>
      </c>
      <c r="B73" s="273" t="s">
        <v>39</v>
      </c>
      <c r="C73" s="273" t="s">
        <v>39</v>
      </c>
      <c r="D73" s="273" t="s">
        <v>39</v>
      </c>
      <c r="E73" s="273" t="s">
        <v>39</v>
      </c>
      <c r="F73" s="273" t="s">
        <v>39</v>
      </c>
      <c r="G73" s="273" t="s">
        <v>39</v>
      </c>
      <c r="H73" s="273" t="s">
        <v>39</v>
      </c>
      <c r="I73" s="273" t="s">
        <v>39</v>
      </c>
      <c r="J73" s="273" t="s">
        <v>39</v>
      </c>
      <c r="K73" s="273" t="s">
        <v>39</v>
      </c>
      <c r="L73" s="273" t="s">
        <v>39</v>
      </c>
      <c r="M73" s="273" t="s">
        <v>39</v>
      </c>
      <c r="N73" s="273" t="s">
        <v>39</v>
      </c>
      <c r="O73" s="273" t="s">
        <v>39</v>
      </c>
      <c r="P73" s="273" t="s">
        <v>39</v>
      </c>
      <c r="Q73" s="273">
        <v>42.1</v>
      </c>
      <c r="R73" s="273">
        <v>44.8</v>
      </c>
      <c r="S73" s="273">
        <v>54</v>
      </c>
      <c r="T73" s="273">
        <v>45.9</v>
      </c>
      <c r="U73" s="273">
        <v>42.9</v>
      </c>
      <c r="V73" s="273">
        <v>26.3</v>
      </c>
      <c r="W73" s="273">
        <v>36.200000000000003</v>
      </c>
      <c r="X73" s="273">
        <v>34.200000000000003</v>
      </c>
      <c r="Y73" s="273">
        <v>23.4</v>
      </c>
      <c r="Z73" s="273">
        <v>29.9</v>
      </c>
      <c r="AA73" s="273">
        <v>29.7</v>
      </c>
      <c r="AB73" s="273">
        <v>34.700000000000003</v>
      </c>
    </row>
    <row r="74" spans="1:32">
      <c r="A74" s="272" t="s">
        <v>200</v>
      </c>
      <c r="B74" s="273">
        <v>47.7</v>
      </c>
      <c r="C74" s="273">
        <v>49.1</v>
      </c>
      <c r="D74" s="273">
        <v>41.5</v>
      </c>
      <c r="E74" s="273">
        <v>44.4</v>
      </c>
      <c r="F74" s="273">
        <v>34.799999999999997</v>
      </c>
      <c r="G74" s="273">
        <v>41.1</v>
      </c>
      <c r="H74" s="273">
        <v>44.9</v>
      </c>
      <c r="I74" s="273">
        <v>42.4</v>
      </c>
      <c r="J74" s="273">
        <v>41.3</v>
      </c>
      <c r="K74" s="273">
        <v>35.799999999999997</v>
      </c>
      <c r="L74" s="273">
        <v>39.9</v>
      </c>
      <c r="M74" s="273">
        <v>38.200000000000003</v>
      </c>
      <c r="N74" s="273">
        <v>45.7</v>
      </c>
      <c r="O74" s="273">
        <v>38.1</v>
      </c>
      <c r="P74" s="273">
        <v>41.2</v>
      </c>
      <c r="Q74" s="273">
        <v>41.8</v>
      </c>
      <c r="R74" s="273">
        <v>43.3</v>
      </c>
      <c r="S74" s="273">
        <v>46.4</v>
      </c>
      <c r="T74" s="273">
        <v>44.8</v>
      </c>
      <c r="U74" s="273">
        <v>43.9</v>
      </c>
      <c r="V74" s="273">
        <v>43</v>
      </c>
      <c r="W74" s="273">
        <v>44.5</v>
      </c>
      <c r="X74" s="273">
        <v>47.9</v>
      </c>
      <c r="Y74" s="273">
        <v>46.7</v>
      </c>
      <c r="Z74" s="273">
        <v>51.8</v>
      </c>
      <c r="AA74" s="273">
        <v>52.4</v>
      </c>
      <c r="AB74" s="273">
        <v>58.7</v>
      </c>
    </row>
    <row r="75" spans="1:32">
      <c r="A75" s="272" t="s">
        <v>201</v>
      </c>
      <c r="B75" s="273">
        <v>6.6</v>
      </c>
      <c r="C75" s="273" t="s">
        <v>202</v>
      </c>
      <c r="D75" s="273" t="s">
        <v>203</v>
      </c>
      <c r="E75" s="273">
        <v>0.2</v>
      </c>
      <c r="F75" s="273">
        <v>3.7</v>
      </c>
      <c r="G75" s="273">
        <v>6.8</v>
      </c>
      <c r="H75" s="273">
        <v>6.5</v>
      </c>
      <c r="I75" s="273">
        <v>8.9</v>
      </c>
      <c r="J75" s="273">
        <v>17</v>
      </c>
      <c r="K75" s="273">
        <v>42.5</v>
      </c>
      <c r="L75" s="273">
        <v>46.6</v>
      </c>
      <c r="M75" s="273">
        <v>53.3</v>
      </c>
      <c r="N75" s="273">
        <v>54.6</v>
      </c>
      <c r="O75" s="273">
        <v>51.1</v>
      </c>
      <c r="P75" s="273">
        <v>48.3</v>
      </c>
      <c r="Q75" s="273">
        <v>50.5</v>
      </c>
      <c r="R75" s="273">
        <v>41.8</v>
      </c>
      <c r="S75" s="273">
        <v>50.9</v>
      </c>
      <c r="T75" s="273">
        <v>52</v>
      </c>
      <c r="U75" s="273">
        <v>47.7</v>
      </c>
      <c r="V75" s="273">
        <v>30.5</v>
      </c>
      <c r="W75" s="273">
        <v>37.4</v>
      </c>
      <c r="X75" s="273">
        <v>22</v>
      </c>
      <c r="Y75" s="273">
        <v>28.1</v>
      </c>
      <c r="Z75" s="273">
        <v>34.200000000000003</v>
      </c>
      <c r="AA75" s="273">
        <v>12.7</v>
      </c>
      <c r="AB75" s="273">
        <v>21.1</v>
      </c>
    </row>
    <row r="76" spans="1:32">
      <c r="A76" s="272" t="s">
        <v>43</v>
      </c>
      <c r="B76" s="273">
        <v>30</v>
      </c>
      <c r="C76" s="273">
        <v>25.9</v>
      </c>
      <c r="D76" s="273">
        <v>19.7</v>
      </c>
      <c r="E76" s="273">
        <v>10</v>
      </c>
      <c r="F76" s="273">
        <v>9.4</v>
      </c>
      <c r="G76" s="273">
        <v>10.1</v>
      </c>
      <c r="H76" s="273">
        <v>24.5</v>
      </c>
      <c r="I76" s="273">
        <v>26.5</v>
      </c>
      <c r="J76" s="273">
        <v>24.3</v>
      </c>
      <c r="K76" s="273">
        <v>13.9</v>
      </c>
      <c r="L76" s="273">
        <v>13.7</v>
      </c>
      <c r="M76" s="273">
        <v>22.3</v>
      </c>
      <c r="N76" s="273">
        <v>25.5</v>
      </c>
      <c r="O76" s="273">
        <v>27.6</v>
      </c>
      <c r="P76" s="273">
        <v>32.1</v>
      </c>
      <c r="Q76" s="273">
        <v>35.299999999999997</v>
      </c>
      <c r="R76" s="273">
        <v>37.200000000000003</v>
      </c>
      <c r="S76" s="273">
        <v>35.9</v>
      </c>
      <c r="T76" s="273">
        <v>37.200000000000003</v>
      </c>
      <c r="U76" s="273">
        <v>32.200000000000003</v>
      </c>
      <c r="V76" s="273">
        <v>33.200000000000003</v>
      </c>
      <c r="W76" s="273">
        <v>30.4</v>
      </c>
      <c r="X76" s="273">
        <v>27.8</v>
      </c>
      <c r="Y76" s="273">
        <v>23.7</v>
      </c>
      <c r="Z76" s="273">
        <v>27.5</v>
      </c>
      <c r="AA76" s="273">
        <v>27.2</v>
      </c>
      <c r="AB76" s="273">
        <v>28.9</v>
      </c>
    </row>
    <row r="77" spans="1:32">
      <c r="A77" s="272" t="s">
        <v>44</v>
      </c>
      <c r="B77" s="273">
        <v>52.9</v>
      </c>
      <c r="C77" s="273">
        <v>48.3</v>
      </c>
      <c r="D77" s="273">
        <v>51</v>
      </c>
      <c r="E77" s="273">
        <v>55.6</v>
      </c>
      <c r="F77" s="273">
        <v>55.9</v>
      </c>
      <c r="G77" s="273">
        <v>59.4</v>
      </c>
      <c r="H77" s="273">
        <v>60.7</v>
      </c>
      <c r="I77" s="273">
        <v>60.2</v>
      </c>
      <c r="J77" s="273">
        <v>60.2</v>
      </c>
      <c r="K77" s="273">
        <v>60.9</v>
      </c>
      <c r="L77" s="273">
        <v>65.7</v>
      </c>
      <c r="M77" s="273">
        <v>64.8</v>
      </c>
      <c r="N77" s="273">
        <v>67.599999999999994</v>
      </c>
      <c r="O77" s="273">
        <v>70.400000000000006</v>
      </c>
      <c r="P77" s="273">
        <v>70.400000000000006</v>
      </c>
      <c r="Q77" s="273">
        <v>71.8</v>
      </c>
      <c r="R77" s="273">
        <v>72.8</v>
      </c>
      <c r="S77" s="273">
        <v>74.2</v>
      </c>
      <c r="T77" s="273">
        <v>72.400000000000006</v>
      </c>
      <c r="U77" s="273">
        <v>70.5</v>
      </c>
      <c r="V77" s="273">
        <v>70.599999999999994</v>
      </c>
      <c r="W77" s="273">
        <v>71.400000000000006</v>
      </c>
      <c r="X77" s="273">
        <v>75.5</v>
      </c>
      <c r="Y77" s="273">
        <v>75.099999999999994</v>
      </c>
      <c r="Z77" s="273">
        <v>76.400000000000006</v>
      </c>
      <c r="AA77" s="273">
        <v>77.599999999999994</v>
      </c>
      <c r="AB77" s="273">
        <v>74.900000000000006</v>
      </c>
    </row>
    <row r="78" spans="1:32" ht="25.5">
      <c r="A78" s="272" t="s">
        <v>204</v>
      </c>
      <c r="B78" s="273" t="s">
        <v>39</v>
      </c>
      <c r="C78" s="273" t="s">
        <v>39</v>
      </c>
      <c r="D78" s="273" t="s">
        <v>39</v>
      </c>
      <c r="E78" s="273" t="s">
        <v>39</v>
      </c>
      <c r="F78" s="273" t="s">
        <v>39</v>
      </c>
      <c r="G78" s="273" t="s">
        <v>39</v>
      </c>
      <c r="H78" s="273" t="s">
        <v>39</v>
      </c>
      <c r="I78" s="273" t="s">
        <v>39</v>
      </c>
      <c r="J78" s="273" t="s">
        <v>39</v>
      </c>
      <c r="K78" s="273" t="s">
        <v>39</v>
      </c>
      <c r="L78" s="273" t="s">
        <v>39</v>
      </c>
      <c r="M78" s="273" t="s">
        <v>39</v>
      </c>
      <c r="N78" s="273" t="s">
        <v>39</v>
      </c>
      <c r="O78" s="273" t="s">
        <v>39</v>
      </c>
      <c r="P78" s="273" t="s">
        <v>39</v>
      </c>
      <c r="Q78" s="273" t="s">
        <v>39</v>
      </c>
      <c r="R78" s="273" t="s">
        <v>39</v>
      </c>
      <c r="S78" s="273" t="s">
        <v>39</v>
      </c>
      <c r="T78" s="273" t="s">
        <v>39</v>
      </c>
      <c r="U78" s="273" t="s">
        <v>39</v>
      </c>
      <c r="V78" s="273" t="s">
        <v>39</v>
      </c>
      <c r="W78" s="273" t="s">
        <v>39</v>
      </c>
      <c r="X78" s="273" t="s">
        <v>39</v>
      </c>
      <c r="Y78" s="273" t="s">
        <v>39</v>
      </c>
      <c r="Z78" s="273">
        <v>27.9</v>
      </c>
      <c r="AA78" s="273">
        <v>33.5</v>
      </c>
      <c r="AB78" s="273">
        <v>31.1</v>
      </c>
    </row>
    <row r="79" spans="1:32">
      <c r="A79" s="272" t="s">
        <v>205</v>
      </c>
      <c r="B79" s="273" t="s">
        <v>39</v>
      </c>
      <c r="C79" s="273" t="s">
        <v>39</v>
      </c>
      <c r="D79" s="273" t="s">
        <v>39</v>
      </c>
      <c r="E79" s="273" t="s">
        <v>39</v>
      </c>
      <c r="F79" s="273" t="s">
        <v>39</v>
      </c>
      <c r="G79" s="273" t="s">
        <v>39</v>
      </c>
      <c r="H79" s="273" t="s">
        <v>39</v>
      </c>
      <c r="I79" s="273" t="s">
        <v>39</v>
      </c>
      <c r="J79" s="273" t="s">
        <v>39</v>
      </c>
      <c r="K79" s="273" t="s">
        <v>39</v>
      </c>
      <c r="L79" s="273">
        <v>27.1</v>
      </c>
      <c r="M79" s="273">
        <v>27.1</v>
      </c>
      <c r="N79" s="273">
        <v>27.2</v>
      </c>
      <c r="O79" s="273">
        <v>26.7</v>
      </c>
      <c r="P79" s="273">
        <v>27.2</v>
      </c>
      <c r="Q79" s="273">
        <v>28.2</v>
      </c>
      <c r="R79" s="273">
        <v>29.5</v>
      </c>
      <c r="S79" s="273">
        <v>29</v>
      </c>
      <c r="T79" s="273">
        <v>27.1</v>
      </c>
      <c r="U79" s="273">
        <v>25.9</v>
      </c>
      <c r="V79" s="273">
        <v>24.6</v>
      </c>
      <c r="W79" s="273">
        <v>27.5</v>
      </c>
      <c r="X79" s="273">
        <v>27.3</v>
      </c>
      <c r="Y79" s="273">
        <v>21.9</v>
      </c>
      <c r="Z79" s="273">
        <v>27.2</v>
      </c>
      <c r="AA79" s="273">
        <v>27.6</v>
      </c>
      <c r="AB79" s="273">
        <v>23.6</v>
      </c>
    </row>
    <row r="80" spans="1:32">
      <c r="A80" s="554" t="s">
        <v>206</v>
      </c>
      <c r="B80" s="554"/>
      <c r="C80" s="554"/>
      <c r="D80" s="554"/>
      <c r="E80" s="554"/>
      <c r="F80" s="554"/>
      <c r="G80" s="554"/>
      <c r="H80" s="554"/>
      <c r="I80" s="554"/>
      <c r="J80" s="554"/>
      <c r="K80" s="554"/>
      <c r="L80" s="554"/>
      <c r="M80" s="554"/>
      <c r="N80" s="554"/>
      <c r="O80" s="554"/>
      <c r="P80" s="554"/>
      <c r="Q80" s="554"/>
      <c r="R80" s="554"/>
      <c r="S80" s="554"/>
      <c r="T80" s="554"/>
      <c r="U80" s="554"/>
      <c r="V80" s="554"/>
      <c r="W80" s="554"/>
      <c r="X80" s="554"/>
      <c r="Y80" s="554"/>
      <c r="Z80" s="554"/>
      <c r="AA80" s="554"/>
      <c r="AB80" s="554"/>
    </row>
    <row r="81" spans="1:28">
      <c r="A81" s="272" t="s">
        <v>5</v>
      </c>
      <c r="B81" s="273">
        <v>17.8</v>
      </c>
      <c r="C81" s="273">
        <v>20.9</v>
      </c>
      <c r="D81" s="273">
        <v>22.1</v>
      </c>
      <c r="E81" s="273">
        <v>19.8</v>
      </c>
      <c r="F81" s="273">
        <v>20.2</v>
      </c>
      <c r="G81" s="273">
        <v>21.4</v>
      </c>
      <c r="H81" s="273">
        <v>23.1</v>
      </c>
      <c r="I81" s="273">
        <v>24.9</v>
      </c>
      <c r="J81" s="273">
        <v>26.4</v>
      </c>
      <c r="K81" s="273">
        <v>27.5</v>
      </c>
      <c r="L81" s="273">
        <v>30.6</v>
      </c>
      <c r="M81" s="273">
        <v>33.700000000000003</v>
      </c>
      <c r="N81" s="273">
        <v>33.200000000000003</v>
      </c>
      <c r="O81" s="273">
        <v>35</v>
      </c>
      <c r="P81" s="273">
        <v>38.200000000000003</v>
      </c>
      <c r="Q81" s="273">
        <v>39.4</v>
      </c>
      <c r="R81" s="273">
        <v>41.5</v>
      </c>
      <c r="S81" s="273">
        <v>41.3</v>
      </c>
      <c r="T81" s="273">
        <v>44.8</v>
      </c>
      <c r="U81" s="273">
        <v>40.9</v>
      </c>
      <c r="V81" s="273">
        <v>39.4</v>
      </c>
      <c r="W81" s="273">
        <v>41.9</v>
      </c>
      <c r="X81" s="273">
        <v>42.3</v>
      </c>
      <c r="Y81" s="273">
        <v>44.3</v>
      </c>
      <c r="Z81" s="273">
        <v>45.8</v>
      </c>
      <c r="AA81" s="273">
        <v>42.4</v>
      </c>
      <c r="AB81" s="273">
        <v>40.200000000000003</v>
      </c>
    </row>
    <row r="82" spans="1:28" ht="25.5">
      <c r="A82" s="272" t="s">
        <v>207</v>
      </c>
      <c r="B82" s="273">
        <v>32.4</v>
      </c>
      <c r="C82" s="273">
        <v>36.1</v>
      </c>
      <c r="D82" s="273">
        <v>39</v>
      </c>
      <c r="E82" s="273">
        <v>36.200000000000003</v>
      </c>
      <c r="F82" s="273">
        <v>37.799999999999997</v>
      </c>
      <c r="G82" s="273">
        <v>40.4</v>
      </c>
      <c r="H82" s="273">
        <v>41.6</v>
      </c>
      <c r="I82" s="273">
        <v>43</v>
      </c>
      <c r="J82" s="273">
        <v>45.7</v>
      </c>
      <c r="K82" s="273">
        <v>47.3</v>
      </c>
      <c r="L82" s="273">
        <v>51</v>
      </c>
      <c r="M82" s="273">
        <v>52.5</v>
      </c>
      <c r="N82" s="273">
        <v>52.3</v>
      </c>
      <c r="O82" s="273">
        <v>53.3</v>
      </c>
      <c r="P82" s="273">
        <v>56.4</v>
      </c>
      <c r="Q82" s="273">
        <v>56.1</v>
      </c>
      <c r="R82" s="273">
        <v>58.6</v>
      </c>
      <c r="S82" s="273">
        <v>57.1</v>
      </c>
      <c r="T82" s="273">
        <v>60.8</v>
      </c>
      <c r="U82" s="273">
        <v>56.8</v>
      </c>
      <c r="V82" s="273">
        <v>58.8</v>
      </c>
      <c r="W82" s="273">
        <v>58.4</v>
      </c>
      <c r="X82" s="273">
        <v>57.4</v>
      </c>
      <c r="Y82" s="273">
        <v>59.5</v>
      </c>
      <c r="Z82" s="273">
        <v>61</v>
      </c>
      <c r="AA82" s="273">
        <v>62.1</v>
      </c>
      <c r="AB82" s="273">
        <v>61.8</v>
      </c>
    </row>
    <row r="83" spans="1:28">
      <c r="A83" s="272" t="s">
        <v>9</v>
      </c>
      <c r="B83" s="273">
        <v>90.7</v>
      </c>
      <c r="C83" s="273">
        <v>91.3</v>
      </c>
      <c r="D83" s="273">
        <v>97.7</v>
      </c>
      <c r="E83" s="273">
        <v>88.2</v>
      </c>
      <c r="F83" s="273">
        <v>92.3</v>
      </c>
      <c r="G83" s="273">
        <v>108.9</v>
      </c>
      <c r="H83" s="273">
        <v>97.8</v>
      </c>
      <c r="I83" s="273">
        <v>96.1</v>
      </c>
      <c r="J83" s="273">
        <v>100.7</v>
      </c>
      <c r="K83" s="273">
        <v>98.2</v>
      </c>
      <c r="L83" s="273">
        <v>91.2</v>
      </c>
      <c r="M83" s="273">
        <v>106.7</v>
      </c>
      <c r="N83" s="273">
        <v>86.3</v>
      </c>
      <c r="O83" s="273">
        <v>97.6</v>
      </c>
      <c r="P83" s="273">
        <v>101.5</v>
      </c>
      <c r="Q83" s="273">
        <v>101.3</v>
      </c>
      <c r="R83" s="273">
        <v>96</v>
      </c>
      <c r="S83" s="273">
        <v>96.3</v>
      </c>
      <c r="T83" s="273">
        <v>106.4</v>
      </c>
      <c r="U83" s="273">
        <v>82.7</v>
      </c>
      <c r="V83" s="273">
        <v>98.3</v>
      </c>
      <c r="W83" s="273">
        <v>100.8</v>
      </c>
      <c r="X83" s="273">
        <v>95</v>
      </c>
      <c r="Y83" s="273">
        <v>95.3</v>
      </c>
      <c r="Z83" s="273">
        <v>101.6</v>
      </c>
      <c r="AA83" s="273">
        <v>97.1</v>
      </c>
      <c r="AB83" s="273">
        <v>94.9</v>
      </c>
    </row>
    <row r="84" spans="1:28">
      <c r="A84" s="272" t="s">
        <v>24</v>
      </c>
      <c r="B84" s="273">
        <v>41.2</v>
      </c>
      <c r="C84" s="273">
        <v>38.700000000000003</v>
      </c>
      <c r="D84" s="273">
        <v>29.7</v>
      </c>
      <c r="E84" s="273">
        <v>33</v>
      </c>
      <c r="F84" s="273">
        <v>30.6</v>
      </c>
      <c r="G84" s="273">
        <v>31.7</v>
      </c>
      <c r="H84" s="273">
        <v>33.1</v>
      </c>
      <c r="I84" s="273">
        <v>33.799999999999997</v>
      </c>
      <c r="J84" s="273">
        <v>33.4</v>
      </c>
      <c r="K84" s="273">
        <v>31.8</v>
      </c>
      <c r="L84" s="273">
        <v>35.1</v>
      </c>
      <c r="M84" s="273">
        <v>35.9</v>
      </c>
      <c r="N84" s="273">
        <v>37.6</v>
      </c>
      <c r="O84" s="273">
        <v>35.799999999999997</v>
      </c>
      <c r="P84" s="273">
        <v>40.5</v>
      </c>
      <c r="Q84" s="273">
        <v>37</v>
      </c>
      <c r="R84" s="273">
        <v>35.200000000000003</v>
      </c>
      <c r="S84" s="273">
        <v>38.9</v>
      </c>
      <c r="T84" s="273">
        <v>42.6</v>
      </c>
      <c r="U84" s="273">
        <v>27.3</v>
      </c>
      <c r="V84" s="273">
        <v>24.7</v>
      </c>
      <c r="W84" s="273">
        <v>24.4</v>
      </c>
      <c r="X84" s="273">
        <v>21.4</v>
      </c>
      <c r="Y84" s="273">
        <v>16.399999999999999</v>
      </c>
      <c r="Z84" s="273">
        <v>14.6</v>
      </c>
      <c r="AA84" s="273">
        <v>11.2</v>
      </c>
      <c r="AB84" s="273">
        <v>9.8000000000000007</v>
      </c>
    </row>
    <row r="85" spans="1:28">
      <c r="A85" s="272" t="s">
        <v>26</v>
      </c>
      <c r="B85" s="273" t="s">
        <v>208</v>
      </c>
      <c r="C85" s="273" t="s">
        <v>209</v>
      </c>
      <c r="D85" s="273" t="s">
        <v>210</v>
      </c>
      <c r="E85" s="273" t="s">
        <v>211</v>
      </c>
      <c r="F85" s="273" t="s">
        <v>212</v>
      </c>
      <c r="G85" s="273" t="s">
        <v>213</v>
      </c>
      <c r="H85" s="273" t="s">
        <v>214</v>
      </c>
      <c r="I85" s="273" t="s">
        <v>215</v>
      </c>
      <c r="J85" s="273" t="s">
        <v>211</v>
      </c>
      <c r="K85" s="273" t="s">
        <v>216</v>
      </c>
      <c r="L85" s="273" t="s">
        <v>217</v>
      </c>
      <c r="M85" s="273" t="s">
        <v>218</v>
      </c>
      <c r="N85" s="273" t="s">
        <v>219</v>
      </c>
      <c r="O85" s="273" t="s">
        <v>220</v>
      </c>
      <c r="P85" s="273" t="s">
        <v>221</v>
      </c>
      <c r="Q85" s="273" t="s">
        <v>222</v>
      </c>
      <c r="R85" s="273" t="s">
        <v>223</v>
      </c>
      <c r="S85" s="273" t="s">
        <v>224</v>
      </c>
      <c r="T85" s="273" t="s">
        <v>225</v>
      </c>
      <c r="U85" s="273" t="s">
        <v>226</v>
      </c>
      <c r="V85" s="273" t="s">
        <v>227</v>
      </c>
      <c r="W85" s="273" t="s">
        <v>228</v>
      </c>
      <c r="X85" s="273" t="s">
        <v>229</v>
      </c>
      <c r="Y85" s="273" t="s">
        <v>230</v>
      </c>
      <c r="Z85" s="273" t="s">
        <v>231</v>
      </c>
      <c r="AA85" s="273" t="s">
        <v>232</v>
      </c>
      <c r="AB85" s="273" t="s">
        <v>233</v>
      </c>
    </row>
    <row r="86" spans="1:28">
      <c r="A86" s="272" t="s">
        <v>10</v>
      </c>
      <c r="B86" s="273">
        <v>102.1</v>
      </c>
      <c r="C86" s="273">
        <v>94.2</v>
      </c>
      <c r="D86" s="273">
        <v>107.8</v>
      </c>
      <c r="E86" s="273">
        <v>88.5</v>
      </c>
      <c r="F86" s="273">
        <v>90.3</v>
      </c>
      <c r="G86" s="273">
        <v>117.9</v>
      </c>
      <c r="H86" s="273">
        <v>86.5</v>
      </c>
      <c r="I86" s="273">
        <v>120</v>
      </c>
      <c r="J86" s="273">
        <v>84.1</v>
      </c>
      <c r="K86" s="273">
        <v>90.2</v>
      </c>
      <c r="L86" s="273">
        <v>94.9</v>
      </c>
      <c r="M86" s="273">
        <v>96.6</v>
      </c>
      <c r="N86" s="273">
        <v>88.4</v>
      </c>
      <c r="O86" s="273">
        <v>98.3</v>
      </c>
      <c r="P86" s="273">
        <v>101.4</v>
      </c>
      <c r="Q86" s="273">
        <v>94.4</v>
      </c>
      <c r="R86" s="273">
        <v>93.6</v>
      </c>
      <c r="S86" s="273">
        <v>100.3</v>
      </c>
      <c r="T86" s="273">
        <v>108.5</v>
      </c>
      <c r="U86" s="273">
        <v>98</v>
      </c>
      <c r="V86" s="273">
        <v>69.400000000000006</v>
      </c>
      <c r="W86" s="273">
        <v>111</v>
      </c>
      <c r="X86" s="273">
        <v>93.6</v>
      </c>
      <c r="Y86" s="273">
        <v>90.8</v>
      </c>
      <c r="Z86" s="273">
        <v>104.9</v>
      </c>
      <c r="AA86" s="273">
        <v>85</v>
      </c>
      <c r="AB86" s="273">
        <v>84.6</v>
      </c>
    </row>
    <row r="87" spans="1:28">
      <c r="A87" s="272" t="s">
        <v>13</v>
      </c>
      <c r="B87" s="273">
        <v>2.6</v>
      </c>
      <c r="C87" s="273">
        <v>6.2</v>
      </c>
      <c r="D87" s="273">
        <v>9.1999999999999993</v>
      </c>
      <c r="E87" s="273">
        <v>9.3000000000000007</v>
      </c>
      <c r="F87" s="273">
        <v>10.3</v>
      </c>
      <c r="G87" s="273">
        <v>11.2</v>
      </c>
      <c r="H87" s="273">
        <v>13.7</v>
      </c>
      <c r="I87" s="273">
        <v>17.2</v>
      </c>
      <c r="J87" s="273">
        <v>20.5</v>
      </c>
      <c r="K87" s="273">
        <v>21.6</v>
      </c>
      <c r="L87" s="273">
        <v>25.5</v>
      </c>
      <c r="M87" s="273">
        <v>29.9</v>
      </c>
      <c r="N87" s="273">
        <v>29.1</v>
      </c>
      <c r="O87" s="273">
        <v>29.5</v>
      </c>
      <c r="P87" s="273">
        <v>32.5</v>
      </c>
      <c r="Q87" s="273">
        <v>31.7</v>
      </c>
      <c r="R87" s="273">
        <v>38</v>
      </c>
      <c r="S87" s="273">
        <v>37</v>
      </c>
      <c r="T87" s="273">
        <v>38.200000000000003</v>
      </c>
      <c r="U87" s="273">
        <v>35.5</v>
      </c>
      <c r="V87" s="273">
        <v>40.1</v>
      </c>
      <c r="W87" s="273">
        <v>41.5</v>
      </c>
      <c r="X87" s="273">
        <v>40</v>
      </c>
      <c r="Y87" s="273">
        <v>44.5</v>
      </c>
      <c r="Z87" s="273">
        <v>44.8</v>
      </c>
      <c r="AA87" s="273">
        <v>45.5</v>
      </c>
      <c r="AB87" s="273">
        <v>49.6</v>
      </c>
    </row>
    <row r="88" spans="1:28">
      <c r="A88" s="272" t="s">
        <v>27</v>
      </c>
      <c r="B88" s="273">
        <v>11.5</v>
      </c>
      <c r="C88" s="273">
        <v>12.2</v>
      </c>
      <c r="D88" s="273">
        <v>11.5</v>
      </c>
      <c r="E88" s="273">
        <v>9</v>
      </c>
      <c r="F88" s="273">
        <v>10.3</v>
      </c>
      <c r="G88" s="273">
        <v>8.5</v>
      </c>
      <c r="H88" s="273">
        <v>4.7</v>
      </c>
      <c r="I88" s="273">
        <v>7.9</v>
      </c>
      <c r="J88" s="273">
        <v>8.1</v>
      </c>
      <c r="K88" s="273">
        <v>9.3000000000000007</v>
      </c>
      <c r="L88" s="273">
        <v>9.1</v>
      </c>
      <c r="M88" s="273">
        <v>6.9</v>
      </c>
      <c r="N88" s="273">
        <v>2.7</v>
      </c>
      <c r="O88" s="273">
        <v>5</v>
      </c>
      <c r="P88" s="273">
        <v>5.7</v>
      </c>
      <c r="Q88" s="273">
        <v>0.7</v>
      </c>
      <c r="R88" s="273" t="s">
        <v>234</v>
      </c>
      <c r="S88" s="273">
        <v>0.6</v>
      </c>
      <c r="T88" s="273">
        <v>0.4</v>
      </c>
      <c r="U88" s="273" t="s">
        <v>235</v>
      </c>
      <c r="V88" s="273" t="s">
        <v>236</v>
      </c>
      <c r="W88" s="273" t="s">
        <v>237</v>
      </c>
      <c r="X88" s="273">
        <v>0.3</v>
      </c>
      <c r="Y88" s="273" t="s">
        <v>238</v>
      </c>
      <c r="Z88" s="273">
        <v>0.3</v>
      </c>
      <c r="AA88" s="273" t="s">
        <v>234</v>
      </c>
      <c r="AB88" s="273">
        <v>0</v>
      </c>
    </row>
    <row r="89" spans="1:28">
      <c r="A89" s="272" t="s">
        <v>18</v>
      </c>
      <c r="B89" s="273">
        <v>58.5</v>
      </c>
      <c r="C89" s="273">
        <v>60.4</v>
      </c>
      <c r="D89" s="273">
        <v>60.4</v>
      </c>
      <c r="E89" s="273">
        <v>60.3</v>
      </c>
      <c r="F89" s="273">
        <v>52.5</v>
      </c>
      <c r="G89" s="273">
        <v>64.900000000000006</v>
      </c>
      <c r="H89" s="273">
        <v>60.3</v>
      </c>
      <c r="I89" s="273">
        <v>67</v>
      </c>
      <c r="J89" s="273">
        <v>63.8</v>
      </c>
      <c r="K89" s="273">
        <v>62.5</v>
      </c>
      <c r="L89" s="273">
        <v>64.599999999999994</v>
      </c>
      <c r="M89" s="273">
        <v>68.5</v>
      </c>
      <c r="N89" s="273">
        <v>66.900000000000006</v>
      </c>
      <c r="O89" s="273">
        <v>65.7</v>
      </c>
      <c r="P89" s="273">
        <v>77.900000000000006</v>
      </c>
      <c r="Q89" s="273">
        <v>71.400000000000006</v>
      </c>
      <c r="R89" s="273">
        <v>68.2</v>
      </c>
      <c r="S89" s="273">
        <v>61.3</v>
      </c>
      <c r="T89" s="273">
        <v>68.400000000000006</v>
      </c>
      <c r="U89" s="273">
        <v>62.8</v>
      </c>
      <c r="V89" s="273">
        <v>48.7</v>
      </c>
      <c r="W89" s="273">
        <v>71.400000000000006</v>
      </c>
      <c r="X89" s="273">
        <v>56.4</v>
      </c>
      <c r="Y89" s="273">
        <v>71.900000000000006</v>
      </c>
      <c r="Z89" s="273">
        <v>60.2</v>
      </c>
      <c r="AA89" s="273">
        <v>66.5</v>
      </c>
      <c r="AB89" s="273">
        <v>54.7</v>
      </c>
    </row>
    <row r="90" spans="1:28">
      <c r="A90" s="272" t="s">
        <v>17</v>
      </c>
      <c r="B90" s="273">
        <v>11.4</v>
      </c>
      <c r="C90" s="273">
        <v>12</v>
      </c>
      <c r="D90" s="273">
        <v>17.100000000000001</v>
      </c>
      <c r="E90" s="273">
        <v>10.8</v>
      </c>
      <c r="F90" s="273">
        <v>11.6</v>
      </c>
      <c r="G90" s="273">
        <v>11</v>
      </c>
      <c r="H90" s="273">
        <v>13.3</v>
      </c>
      <c r="I90" s="273">
        <v>8.9</v>
      </c>
      <c r="J90" s="273">
        <v>9.5</v>
      </c>
      <c r="K90" s="273">
        <v>8.5</v>
      </c>
      <c r="L90" s="273">
        <v>8.5</v>
      </c>
      <c r="M90" s="273">
        <v>9.1999999999999993</v>
      </c>
      <c r="N90" s="273">
        <v>6.9</v>
      </c>
      <c r="O90" s="273">
        <v>4.5999999999999996</v>
      </c>
      <c r="P90" s="273">
        <v>5</v>
      </c>
      <c r="Q90" s="273">
        <v>4.0999999999999996</v>
      </c>
      <c r="R90" s="273">
        <v>2.6</v>
      </c>
      <c r="S90" s="273">
        <v>4.0999999999999996</v>
      </c>
      <c r="T90" s="273">
        <v>5</v>
      </c>
      <c r="U90" s="273">
        <v>2</v>
      </c>
      <c r="V90" s="273">
        <v>5.0999999999999996</v>
      </c>
      <c r="W90" s="273">
        <v>2.9</v>
      </c>
      <c r="X90" s="273">
        <v>2.2999999999999998</v>
      </c>
      <c r="Y90" s="273">
        <v>3.2</v>
      </c>
      <c r="Z90" s="273">
        <v>2.9</v>
      </c>
      <c r="AA90" s="273">
        <v>2.8</v>
      </c>
      <c r="AB90" s="273">
        <v>4.4000000000000004</v>
      </c>
    </row>
    <row r="91" spans="1:28">
      <c r="A91" s="272" t="s">
        <v>22</v>
      </c>
      <c r="B91" s="273">
        <v>36.799999999999997</v>
      </c>
      <c r="C91" s="273">
        <v>42.4</v>
      </c>
      <c r="D91" s="273">
        <v>45.4</v>
      </c>
      <c r="E91" s="273">
        <v>40.700000000000003</v>
      </c>
      <c r="F91" s="273">
        <v>39.5</v>
      </c>
      <c r="G91" s="273">
        <v>45.4</v>
      </c>
      <c r="H91" s="273">
        <v>47.3</v>
      </c>
      <c r="I91" s="273">
        <v>37.299999999999997</v>
      </c>
      <c r="J91" s="273">
        <v>47.8</v>
      </c>
      <c r="K91" s="273">
        <v>58</v>
      </c>
      <c r="L91" s="273">
        <v>61.3</v>
      </c>
      <c r="M91" s="273">
        <v>58.6</v>
      </c>
      <c r="N91" s="273">
        <v>66.400000000000006</v>
      </c>
      <c r="O91" s="273">
        <v>63.4</v>
      </c>
      <c r="P91" s="273">
        <v>67.7</v>
      </c>
      <c r="Q91" s="273">
        <v>70.099999999999994</v>
      </c>
      <c r="R91" s="273">
        <v>73.7</v>
      </c>
      <c r="S91" s="273">
        <v>67.7</v>
      </c>
      <c r="T91" s="273">
        <v>79.2</v>
      </c>
      <c r="U91" s="273">
        <v>84.8</v>
      </c>
      <c r="V91" s="273">
        <v>85.5</v>
      </c>
      <c r="W91" s="273">
        <v>70.2</v>
      </c>
      <c r="X91" s="273">
        <v>76.900000000000006</v>
      </c>
      <c r="Y91" s="273">
        <v>70.5</v>
      </c>
      <c r="Z91" s="273">
        <v>77.099999999999994</v>
      </c>
      <c r="AA91" s="273">
        <v>78.3</v>
      </c>
      <c r="AB91" s="273">
        <v>76</v>
      </c>
    </row>
    <row r="92" spans="1:28">
      <c r="A92" s="272" t="s">
        <v>11</v>
      </c>
      <c r="B92" s="273">
        <v>64</v>
      </c>
      <c r="C92" s="273">
        <v>65.599999999999994</v>
      </c>
      <c r="D92" s="273">
        <v>74.8</v>
      </c>
      <c r="E92" s="273">
        <v>61.6</v>
      </c>
      <c r="F92" s="273">
        <v>54.5</v>
      </c>
      <c r="G92" s="273">
        <v>56.3</v>
      </c>
      <c r="H92" s="273">
        <v>64</v>
      </c>
      <c r="I92" s="273">
        <v>66.2</v>
      </c>
      <c r="J92" s="273">
        <v>74.8</v>
      </c>
      <c r="K92" s="273">
        <v>79.099999999999994</v>
      </c>
      <c r="L92" s="273">
        <v>86.3</v>
      </c>
      <c r="M92" s="273">
        <v>88.2</v>
      </c>
      <c r="N92" s="273">
        <v>92.8</v>
      </c>
      <c r="O92" s="273">
        <v>81.8</v>
      </c>
      <c r="P92" s="273">
        <v>94.3</v>
      </c>
      <c r="Q92" s="273">
        <v>94.4</v>
      </c>
      <c r="R92" s="273">
        <v>104.9</v>
      </c>
      <c r="S92" s="273">
        <v>92.2</v>
      </c>
      <c r="T92" s="273">
        <v>110</v>
      </c>
      <c r="U92" s="273">
        <v>91.6</v>
      </c>
      <c r="V92" s="273">
        <v>101</v>
      </c>
      <c r="W92" s="273">
        <v>99.2</v>
      </c>
      <c r="X92" s="273">
        <v>95.7</v>
      </c>
      <c r="Y92" s="273">
        <v>93.5</v>
      </c>
      <c r="Z92" s="273">
        <v>98.6</v>
      </c>
      <c r="AA92" s="273">
        <v>98.5</v>
      </c>
      <c r="AB92" s="273">
        <v>93.5</v>
      </c>
    </row>
    <row r="93" spans="1:28">
      <c r="A93" s="272" t="s">
        <v>28</v>
      </c>
      <c r="B93" s="273">
        <v>75.8</v>
      </c>
      <c r="C93" s="273">
        <v>58.4</v>
      </c>
      <c r="D93" s="273">
        <v>93.4</v>
      </c>
      <c r="E93" s="273">
        <v>77.900000000000006</v>
      </c>
      <c r="F93" s="273">
        <v>77.099999999999994</v>
      </c>
      <c r="G93" s="273">
        <v>85.9</v>
      </c>
      <c r="H93" s="273">
        <v>69.5</v>
      </c>
      <c r="I93" s="273">
        <v>60</v>
      </c>
      <c r="J93" s="273">
        <v>82.2</v>
      </c>
      <c r="K93" s="273">
        <v>120.5</v>
      </c>
      <c r="L93" s="273">
        <v>110.9</v>
      </c>
      <c r="M93" s="273">
        <v>92.7</v>
      </c>
      <c r="N93" s="273">
        <v>101.2</v>
      </c>
      <c r="O93" s="273">
        <v>99.8</v>
      </c>
      <c r="P93" s="273">
        <v>109.3</v>
      </c>
      <c r="Q93" s="273">
        <v>91.3</v>
      </c>
      <c r="R93" s="273">
        <v>109</v>
      </c>
      <c r="S93" s="273">
        <v>101.8</v>
      </c>
      <c r="T93" s="273">
        <v>112.2</v>
      </c>
      <c r="U93" s="273">
        <v>89.7</v>
      </c>
      <c r="V93" s="273">
        <v>102.5</v>
      </c>
      <c r="W93" s="273">
        <v>98.4</v>
      </c>
      <c r="X93" s="273">
        <v>87.9</v>
      </c>
      <c r="Y93" s="273">
        <v>110.1</v>
      </c>
      <c r="Z93" s="273">
        <v>92.3</v>
      </c>
      <c r="AA93" s="273">
        <v>103</v>
      </c>
      <c r="AB93" s="273">
        <v>102</v>
      </c>
    </row>
    <row r="94" spans="1:28">
      <c r="A94" s="272" t="s">
        <v>20</v>
      </c>
      <c r="B94" s="273">
        <v>93.9</v>
      </c>
      <c r="C94" s="273">
        <v>98.9</v>
      </c>
      <c r="D94" s="273">
        <v>98.7</v>
      </c>
      <c r="E94" s="273">
        <v>92.4</v>
      </c>
      <c r="F94" s="273">
        <v>95.4</v>
      </c>
      <c r="G94" s="273">
        <v>105.9</v>
      </c>
      <c r="H94" s="273">
        <v>101.9</v>
      </c>
      <c r="I94" s="273">
        <v>94.4</v>
      </c>
      <c r="J94" s="273">
        <v>98.4</v>
      </c>
      <c r="K94" s="273">
        <v>100.6</v>
      </c>
      <c r="L94" s="273">
        <v>104.6</v>
      </c>
      <c r="M94" s="273">
        <v>101.1</v>
      </c>
      <c r="N94" s="273">
        <v>95.5</v>
      </c>
      <c r="O94" s="273">
        <v>97.7</v>
      </c>
      <c r="P94" s="273">
        <v>101.1</v>
      </c>
      <c r="Q94" s="273">
        <v>99.4</v>
      </c>
      <c r="R94" s="273">
        <v>99.6</v>
      </c>
      <c r="S94" s="273">
        <v>99.2</v>
      </c>
      <c r="T94" s="273">
        <v>101.8</v>
      </c>
      <c r="U94" s="273">
        <v>97.3</v>
      </c>
      <c r="V94" s="273">
        <v>101</v>
      </c>
      <c r="W94" s="273">
        <v>95.9</v>
      </c>
      <c r="X94" s="273">
        <v>96.6</v>
      </c>
      <c r="Y94" s="273">
        <v>96.1</v>
      </c>
      <c r="Z94" s="273">
        <v>98.7</v>
      </c>
      <c r="AA94" s="273">
        <v>100.2</v>
      </c>
      <c r="AB94" s="273">
        <v>97.5</v>
      </c>
    </row>
    <row r="95" spans="1:28">
      <c r="A95" s="272" t="s">
        <v>25</v>
      </c>
      <c r="B95" s="273" t="s">
        <v>39</v>
      </c>
      <c r="C95" s="273" t="s">
        <v>39</v>
      </c>
      <c r="D95" s="273" t="s">
        <v>39</v>
      </c>
      <c r="E95" s="273" t="s">
        <v>39</v>
      </c>
      <c r="F95" s="273" t="s">
        <v>39</v>
      </c>
      <c r="G95" s="273" t="s">
        <v>39</v>
      </c>
      <c r="H95" s="273" t="s">
        <v>39</v>
      </c>
      <c r="I95" s="273" t="s">
        <v>39</v>
      </c>
      <c r="J95" s="273" t="s">
        <v>39</v>
      </c>
      <c r="K95" s="273" t="s">
        <v>39</v>
      </c>
      <c r="L95" s="273" t="s">
        <v>39</v>
      </c>
      <c r="M95" s="273" t="s">
        <v>39</v>
      </c>
      <c r="N95" s="273" t="s">
        <v>39</v>
      </c>
      <c r="O95" s="273" t="s">
        <v>39</v>
      </c>
      <c r="P95" s="273">
        <v>68.5</v>
      </c>
      <c r="Q95" s="273">
        <v>121</v>
      </c>
      <c r="R95" s="273">
        <v>116.8</v>
      </c>
      <c r="S95" s="273">
        <v>67.599999999999994</v>
      </c>
      <c r="T95" s="273">
        <v>102.5</v>
      </c>
      <c r="U95" s="273">
        <v>123.3</v>
      </c>
      <c r="V95" s="273">
        <v>65.5</v>
      </c>
      <c r="W95" s="273">
        <v>1.3</v>
      </c>
      <c r="X95" s="273">
        <v>100</v>
      </c>
      <c r="Y95" s="273">
        <v>100</v>
      </c>
      <c r="Z95" s="273">
        <v>127.3</v>
      </c>
      <c r="AA95" s="273">
        <v>100</v>
      </c>
      <c r="AB95" s="273" t="s">
        <v>39</v>
      </c>
    </row>
    <row r="96" spans="1:28">
      <c r="A96" s="272" t="s">
        <v>30</v>
      </c>
      <c r="B96" s="273">
        <v>88.2</v>
      </c>
      <c r="C96" s="273">
        <v>87.4</v>
      </c>
      <c r="D96" s="273">
        <v>81.2</v>
      </c>
      <c r="E96" s="273">
        <v>72.8</v>
      </c>
      <c r="F96" s="273">
        <v>69</v>
      </c>
      <c r="G96" s="273">
        <v>61.4</v>
      </c>
      <c r="H96" s="273">
        <v>58.4</v>
      </c>
      <c r="I96" s="273">
        <v>69.099999999999994</v>
      </c>
      <c r="J96" s="273">
        <v>56.3</v>
      </c>
      <c r="K96" s="273">
        <v>72.099999999999994</v>
      </c>
      <c r="L96" s="273">
        <v>46.1</v>
      </c>
      <c r="M96" s="273">
        <v>52.9</v>
      </c>
      <c r="N96" s="273">
        <v>76</v>
      </c>
      <c r="O96" s="273">
        <v>92.4</v>
      </c>
      <c r="P96" s="273">
        <v>93.1</v>
      </c>
      <c r="Q96" s="273">
        <v>94.3</v>
      </c>
      <c r="R96" s="273">
        <v>119.6</v>
      </c>
      <c r="S96" s="273">
        <v>88.1</v>
      </c>
      <c r="T96" s="273">
        <v>97.4</v>
      </c>
      <c r="U96" s="273">
        <v>91.3</v>
      </c>
      <c r="V96" s="273">
        <v>102.8</v>
      </c>
      <c r="W96" s="273">
        <v>100.3</v>
      </c>
      <c r="X96" s="273">
        <v>95.2</v>
      </c>
      <c r="Y96" s="273">
        <v>88.8</v>
      </c>
      <c r="Z96" s="273">
        <v>76.5</v>
      </c>
      <c r="AA96" s="273">
        <v>84.7</v>
      </c>
      <c r="AB96" s="273">
        <v>84.4</v>
      </c>
    </row>
    <row r="97" spans="1:29">
      <c r="A97" s="272" t="s">
        <v>31</v>
      </c>
      <c r="B97" s="273">
        <v>95.2</v>
      </c>
      <c r="C97" s="273">
        <v>98.2</v>
      </c>
      <c r="D97" s="273">
        <v>131.9</v>
      </c>
      <c r="E97" s="273">
        <v>48.6</v>
      </c>
      <c r="F97" s="273">
        <v>91.5</v>
      </c>
      <c r="G97" s="273">
        <v>64.2</v>
      </c>
      <c r="H97" s="273">
        <v>111.1</v>
      </c>
      <c r="I97" s="273">
        <v>74</v>
      </c>
      <c r="J97" s="273">
        <v>91.1</v>
      </c>
      <c r="K97" s="273">
        <v>69.900000000000006</v>
      </c>
      <c r="L97" s="273">
        <v>87.4</v>
      </c>
      <c r="M97" s="273">
        <v>76.900000000000006</v>
      </c>
      <c r="N97" s="273">
        <v>97</v>
      </c>
      <c r="O97" s="273">
        <v>98</v>
      </c>
      <c r="P97" s="273">
        <v>92.1</v>
      </c>
      <c r="Q97" s="273">
        <v>94.2</v>
      </c>
      <c r="R97" s="273">
        <v>94.2</v>
      </c>
      <c r="S97" s="273">
        <v>87.1</v>
      </c>
      <c r="T97" s="273">
        <v>106.9</v>
      </c>
      <c r="U97" s="273">
        <v>79</v>
      </c>
      <c r="V97" s="273">
        <v>91.9</v>
      </c>
      <c r="W97" s="273">
        <v>105.5</v>
      </c>
      <c r="X97" s="273">
        <v>89.4</v>
      </c>
      <c r="Y97" s="273">
        <v>99.7</v>
      </c>
      <c r="Z97" s="273">
        <v>89.4</v>
      </c>
      <c r="AA97" s="273">
        <v>87.1</v>
      </c>
      <c r="AB97" s="273">
        <v>89.2</v>
      </c>
    </row>
    <row r="98" spans="1:29">
      <c r="A98" s="272" t="s">
        <v>19</v>
      </c>
      <c r="B98" s="273">
        <v>100</v>
      </c>
      <c r="C98" s="273">
        <v>100</v>
      </c>
      <c r="D98" s="273">
        <v>100</v>
      </c>
      <c r="E98" s="273">
        <v>100</v>
      </c>
      <c r="F98" s="273">
        <v>100</v>
      </c>
      <c r="G98" s="273">
        <v>100</v>
      </c>
      <c r="H98" s="273">
        <v>100</v>
      </c>
      <c r="I98" s="273">
        <v>100</v>
      </c>
      <c r="J98" s="273">
        <v>100</v>
      </c>
      <c r="K98" s="273">
        <v>100</v>
      </c>
      <c r="L98" s="273">
        <v>100</v>
      </c>
      <c r="M98" s="273">
        <v>100</v>
      </c>
      <c r="N98" s="273">
        <v>100</v>
      </c>
      <c r="O98" s="273">
        <v>100</v>
      </c>
      <c r="P98" s="273">
        <v>100</v>
      </c>
      <c r="Q98" s="273">
        <v>100</v>
      </c>
      <c r="R98" s="273">
        <v>100</v>
      </c>
      <c r="S98" s="273">
        <v>100</v>
      </c>
      <c r="T98" s="273">
        <v>100</v>
      </c>
      <c r="U98" s="273">
        <v>100</v>
      </c>
      <c r="V98" s="273">
        <v>100</v>
      </c>
      <c r="W98" s="273">
        <v>100</v>
      </c>
      <c r="X98" s="273">
        <v>100</v>
      </c>
      <c r="Y98" s="273">
        <v>100</v>
      </c>
      <c r="Z98" s="273">
        <v>100</v>
      </c>
      <c r="AA98" s="273">
        <v>100</v>
      </c>
      <c r="AB98" s="273">
        <v>100</v>
      </c>
    </row>
    <row r="99" spans="1:29" s="277" customFormat="1">
      <c r="A99" s="275" t="s">
        <v>6</v>
      </c>
      <c r="B99" s="276">
        <v>26.6</v>
      </c>
      <c r="C99" s="276">
        <v>37.200000000000003</v>
      </c>
      <c r="D99" s="276">
        <v>26.4</v>
      </c>
      <c r="E99" s="276">
        <v>26.5</v>
      </c>
      <c r="F99" s="276">
        <v>33.200000000000003</v>
      </c>
      <c r="G99" s="276">
        <v>29.5</v>
      </c>
      <c r="H99" s="276">
        <v>30.3</v>
      </c>
      <c r="I99" s="276">
        <v>30.1</v>
      </c>
      <c r="J99" s="276">
        <v>26.2</v>
      </c>
      <c r="K99" s="276">
        <v>25.8</v>
      </c>
      <c r="L99" s="276">
        <v>28.2</v>
      </c>
      <c r="M99" s="276">
        <v>27.5</v>
      </c>
      <c r="N99" s="276">
        <v>24.6</v>
      </c>
      <c r="O99" s="276">
        <v>26.6</v>
      </c>
      <c r="P99" s="276">
        <v>32.299999999999997</v>
      </c>
      <c r="Q99" s="276">
        <v>42.8</v>
      </c>
      <c r="R99" s="276">
        <v>40.9</v>
      </c>
      <c r="S99" s="276">
        <v>44.1</v>
      </c>
      <c r="T99" s="276">
        <v>46.6</v>
      </c>
      <c r="U99" s="276">
        <v>37.1</v>
      </c>
      <c r="V99" s="276">
        <v>41.9</v>
      </c>
      <c r="W99" s="276">
        <v>36.5</v>
      </c>
      <c r="X99" s="276">
        <v>34.5</v>
      </c>
      <c r="Y99" s="276">
        <v>27</v>
      </c>
      <c r="Z99" s="276">
        <v>28.3</v>
      </c>
      <c r="AA99" s="276">
        <v>34</v>
      </c>
      <c r="AB99" s="276">
        <v>34.5</v>
      </c>
      <c r="AC99" s="277">
        <v>32.562962962962963</v>
      </c>
    </row>
    <row r="100" spans="1:29">
      <c r="A100" s="272" t="s">
        <v>32</v>
      </c>
      <c r="B100" s="273" t="s">
        <v>39</v>
      </c>
      <c r="C100" s="273" t="s">
        <v>39</v>
      </c>
      <c r="D100" s="273" t="s">
        <v>39</v>
      </c>
      <c r="E100" s="273" t="s">
        <v>39</v>
      </c>
      <c r="F100" s="273" t="s">
        <v>39</v>
      </c>
      <c r="G100" s="273" t="s">
        <v>39</v>
      </c>
      <c r="H100" s="273" t="s">
        <v>39</v>
      </c>
      <c r="I100" s="273" t="s">
        <v>39</v>
      </c>
      <c r="J100" s="273" t="s">
        <v>39</v>
      </c>
      <c r="K100" s="273" t="s">
        <v>39</v>
      </c>
      <c r="L100" s="273" t="s">
        <v>39</v>
      </c>
      <c r="M100" s="273" t="s">
        <v>39</v>
      </c>
      <c r="N100" s="273" t="s">
        <v>39</v>
      </c>
      <c r="O100" s="273" t="s">
        <v>39</v>
      </c>
      <c r="P100" s="273" t="s">
        <v>39</v>
      </c>
      <c r="Q100" s="273" t="s">
        <v>39</v>
      </c>
      <c r="R100" s="273" t="s">
        <v>39</v>
      </c>
      <c r="S100" s="273" t="s">
        <v>39</v>
      </c>
      <c r="T100" s="273" t="s">
        <v>39</v>
      </c>
      <c r="U100" s="273" t="s">
        <v>39</v>
      </c>
      <c r="V100" s="273" t="s">
        <v>39</v>
      </c>
      <c r="W100" s="273" t="s">
        <v>39</v>
      </c>
      <c r="X100" s="273" t="s">
        <v>39</v>
      </c>
      <c r="Y100" s="273" t="s">
        <v>39</v>
      </c>
      <c r="Z100" s="273" t="s">
        <v>39</v>
      </c>
      <c r="AA100" s="273" t="s">
        <v>39</v>
      </c>
      <c r="AB100" s="273" t="s">
        <v>39</v>
      </c>
    </row>
    <row r="101" spans="1:29">
      <c r="A101" s="272" t="s">
        <v>12</v>
      </c>
      <c r="B101" s="273">
        <v>106.1</v>
      </c>
      <c r="C101" s="273">
        <v>102.4</v>
      </c>
      <c r="D101" s="273">
        <v>97.2</v>
      </c>
      <c r="E101" s="273">
        <v>97.4</v>
      </c>
      <c r="F101" s="273">
        <v>101.5</v>
      </c>
      <c r="G101" s="273">
        <v>97.9</v>
      </c>
      <c r="H101" s="273">
        <v>97.1</v>
      </c>
      <c r="I101" s="273">
        <v>114.5</v>
      </c>
      <c r="J101" s="273">
        <v>94.3</v>
      </c>
      <c r="K101" s="273">
        <v>96</v>
      </c>
      <c r="L101" s="273">
        <v>102</v>
      </c>
      <c r="M101" s="273">
        <v>100.7</v>
      </c>
      <c r="N101" s="273">
        <v>97.1</v>
      </c>
      <c r="O101" s="273">
        <v>104.3</v>
      </c>
      <c r="P101" s="273">
        <v>98.6</v>
      </c>
      <c r="Q101" s="273">
        <v>101.5</v>
      </c>
      <c r="R101" s="273">
        <v>95</v>
      </c>
      <c r="S101" s="273">
        <v>104.7</v>
      </c>
      <c r="T101" s="273">
        <v>106.1</v>
      </c>
      <c r="U101" s="273">
        <v>124.6</v>
      </c>
      <c r="V101" s="273">
        <v>121.7</v>
      </c>
      <c r="W101" s="273">
        <v>101</v>
      </c>
      <c r="X101" s="273">
        <v>83.6</v>
      </c>
      <c r="Y101" s="273">
        <v>111.5</v>
      </c>
      <c r="Z101" s="273">
        <v>108.9</v>
      </c>
      <c r="AA101" s="273">
        <v>112.4</v>
      </c>
      <c r="AB101" s="273">
        <v>91</v>
      </c>
    </row>
    <row r="102" spans="1:29">
      <c r="A102" s="272" t="s">
        <v>15</v>
      </c>
      <c r="B102" s="273">
        <v>77.5</v>
      </c>
      <c r="C102" s="273">
        <v>77.7</v>
      </c>
      <c r="D102" s="273">
        <v>95.1</v>
      </c>
      <c r="E102" s="273">
        <v>89.2</v>
      </c>
      <c r="F102" s="273">
        <v>84.3</v>
      </c>
      <c r="G102" s="273">
        <v>75.7</v>
      </c>
      <c r="H102" s="273">
        <v>88.3</v>
      </c>
      <c r="I102" s="273">
        <v>85.8</v>
      </c>
      <c r="J102" s="273">
        <v>93.5</v>
      </c>
      <c r="K102" s="273">
        <v>86.3</v>
      </c>
      <c r="L102" s="273">
        <v>83.9</v>
      </c>
      <c r="M102" s="273">
        <v>89.4</v>
      </c>
      <c r="N102" s="273">
        <v>91.8</v>
      </c>
      <c r="O102" s="273">
        <v>86.5</v>
      </c>
      <c r="P102" s="273">
        <v>98.3</v>
      </c>
      <c r="Q102" s="273">
        <v>100.7</v>
      </c>
      <c r="R102" s="273">
        <v>92.3</v>
      </c>
      <c r="S102" s="273">
        <v>102.5</v>
      </c>
      <c r="T102" s="273">
        <v>103.2</v>
      </c>
      <c r="U102" s="273">
        <v>95.8</v>
      </c>
      <c r="V102" s="273">
        <v>99.4</v>
      </c>
      <c r="W102" s="273">
        <v>89.6</v>
      </c>
      <c r="X102" s="273">
        <v>102.7</v>
      </c>
      <c r="Y102" s="273">
        <v>94.1</v>
      </c>
      <c r="Z102" s="273">
        <v>101.1</v>
      </c>
      <c r="AA102" s="273">
        <v>85.2</v>
      </c>
      <c r="AB102" s="273">
        <v>95.5</v>
      </c>
    </row>
    <row r="103" spans="1:29">
      <c r="A103" s="272" t="s">
        <v>29</v>
      </c>
      <c r="B103" s="273" t="s">
        <v>239</v>
      </c>
      <c r="C103" s="273" t="s">
        <v>240</v>
      </c>
      <c r="D103" s="273" t="s">
        <v>214</v>
      </c>
      <c r="E103" s="273" t="s">
        <v>241</v>
      </c>
      <c r="F103" s="273" t="s">
        <v>242</v>
      </c>
      <c r="G103" s="273" t="s">
        <v>243</v>
      </c>
      <c r="H103" s="273" t="s">
        <v>244</v>
      </c>
      <c r="I103" s="273" t="s">
        <v>245</v>
      </c>
      <c r="J103" s="273" t="s">
        <v>246</v>
      </c>
      <c r="K103" s="273" t="s">
        <v>247</v>
      </c>
      <c r="L103" s="273" t="s">
        <v>248</v>
      </c>
      <c r="M103" s="273" t="s">
        <v>249</v>
      </c>
      <c r="N103" s="273" t="s">
        <v>250</v>
      </c>
      <c r="O103" s="273" t="s">
        <v>251</v>
      </c>
      <c r="P103" s="273" t="s">
        <v>252</v>
      </c>
      <c r="Q103" s="273" t="s">
        <v>253</v>
      </c>
      <c r="R103" s="273" t="s">
        <v>254</v>
      </c>
      <c r="S103" s="273" t="s">
        <v>225</v>
      </c>
      <c r="T103" s="273" t="s">
        <v>255</v>
      </c>
      <c r="U103" s="273" t="s">
        <v>256</v>
      </c>
      <c r="V103" s="273" t="s">
        <v>256</v>
      </c>
      <c r="W103" s="273" t="s">
        <v>257</v>
      </c>
      <c r="X103" s="273" t="s">
        <v>258</v>
      </c>
      <c r="Y103" s="273" t="s">
        <v>259</v>
      </c>
      <c r="Z103" s="273" t="s">
        <v>260</v>
      </c>
      <c r="AA103" s="273" t="s">
        <v>261</v>
      </c>
      <c r="AB103" s="273" t="s">
        <v>262</v>
      </c>
    </row>
    <row r="104" spans="1:29">
      <c r="A104" s="272" t="s">
        <v>21</v>
      </c>
      <c r="B104" s="273">
        <v>108.5</v>
      </c>
      <c r="C104" s="273">
        <v>93.6</v>
      </c>
      <c r="D104" s="273">
        <v>96.2</v>
      </c>
      <c r="E104" s="273">
        <v>96.5</v>
      </c>
      <c r="F104" s="273">
        <v>96.8</v>
      </c>
      <c r="G104" s="273">
        <v>105.8</v>
      </c>
      <c r="H104" s="273">
        <v>97.9</v>
      </c>
      <c r="I104" s="273">
        <v>104.5</v>
      </c>
      <c r="J104" s="273">
        <v>101.1</v>
      </c>
      <c r="K104" s="273">
        <v>98.6</v>
      </c>
      <c r="L104" s="273">
        <v>102.9</v>
      </c>
      <c r="M104" s="273">
        <v>92.9</v>
      </c>
      <c r="N104" s="273">
        <v>99.9</v>
      </c>
      <c r="O104" s="273">
        <v>99.7</v>
      </c>
      <c r="P104" s="273">
        <v>95.2</v>
      </c>
      <c r="Q104" s="273">
        <v>96.3</v>
      </c>
      <c r="R104" s="273">
        <v>105.6</v>
      </c>
      <c r="S104" s="273">
        <v>100.5</v>
      </c>
      <c r="T104" s="273">
        <v>91.2</v>
      </c>
      <c r="U104" s="273">
        <v>106.7</v>
      </c>
      <c r="V104" s="273">
        <v>98.3</v>
      </c>
      <c r="W104" s="273">
        <v>97.3</v>
      </c>
      <c r="X104" s="273">
        <v>103.3</v>
      </c>
      <c r="Y104" s="273">
        <v>95.4</v>
      </c>
      <c r="Z104" s="273">
        <v>96.9</v>
      </c>
      <c r="AA104" s="273">
        <v>98.5</v>
      </c>
      <c r="AB104" s="273">
        <v>102.3</v>
      </c>
    </row>
    <row r="105" spans="1:29">
      <c r="A105" s="272" t="s">
        <v>33</v>
      </c>
      <c r="B105" s="273">
        <v>37</v>
      </c>
      <c r="C105" s="273">
        <v>28.7</v>
      </c>
      <c r="D105" s="273">
        <v>37.4</v>
      </c>
      <c r="E105" s="273">
        <v>21.5</v>
      </c>
      <c r="F105" s="273">
        <v>26</v>
      </c>
      <c r="G105" s="273">
        <v>26.5</v>
      </c>
      <c r="H105" s="273">
        <v>24.9</v>
      </c>
      <c r="I105" s="273">
        <v>35.6</v>
      </c>
      <c r="J105" s="273">
        <v>31.9</v>
      </c>
      <c r="K105" s="273">
        <v>24.5</v>
      </c>
      <c r="L105" s="273">
        <v>25.6</v>
      </c>
      <c r="M105" s="273">
        <v>30.1</v>
      </c>
      <c r="N105" s="273">
        <v>31.5</v>
      </c>
      <c r="O105" s="273">
        <v>28.8</v>
      </c>
      <c r="P105" s="273">
        <v>33.4</v>
      </c>
      <c r="Q105" s="273">
        <v>33.4</v>
      </c>
      <c r="R105" s="273">
        <v>28.6</v>
      </c>
      <c r="S105" s="273">
        <v>34.5</v>
      </c>
      <c r="T105" s="273">
        <v>26.8</v>
      </c>
      <c r="U105" s="273">
        <v>13.7</v>
      </c>
      <c r="V105" s="273">
        <v>17.600000000000001</v>
      </c>
      <c r="W105" s="273">
        <v>13.8</v>
      </c>
      <c r="X105" s="273">
        <v>16.600000000000001</v>
      </c>
      <c r="Y105" s="273">
        <v>18.899999999999999</v>
      </c>
      <c r="Z105" s="273">
        <v>17.399999999999999</v>
      </c>
      <c r="AA105" s="273">
        <v>17.399999999999999</v>
      </c>
      <c r="AB105" s="273">
        <v>20.2</v>
      </c>
    </row>
    <row r="106" spans="1:29">
      <c r="A106" s="272" t="s">
        <v>35</v>
      </c>
      <c r="B106" s="273">
        <v>9</v>
      </c>
      <c r="C106" s="273">
        <v>8</v>
      </c>
      <c r="D106" s="273">
        <v>5.3</v>
      </c>
      <c r="E106" s="273">
        <v>11.4</v>
      </c>
      <c r="F106" s="273">
        <v>10.9</v>
      </c>
      <c r="G106" s="273">
        <v>13.6</v>
      </c>
      <c r="H106" s="273">
        <v>17.2</v>
      </c>
      <c r="I106" s="273">
        <v>13.9</v>
      </c>
      <c r="J106" s="273">
        <v>16</v>
      </c>
      <c r="K106" s="273">
        <v>22.6</v>
      </c>
      <c r="L106" s="273">
        <v>18.7</v>
      </c>
      <c r="M106" s="273">
        <v>18.399999999999999</v>
      </c>
      <c r="N106" s="273">
        <v>19.5</v>
      </c>
      <c r="O106" s="273">
        <v>20.3</v>
      </c>
      <c r="P106" s="273">
        <v>21.8</v>
      </c>
      <c r="Q106" s="273">
        <v>21</v>
      </c>
      <c r="R106" s="273">
        <v>20</v>
      </c>
      <c r="S106" s="273">
        <v>20.6</v>
      </c>
      <c r="T106" s="273">
        <v>28.7</v>
      </c>
      <c r="U106" s="273">
        <v>17.8</v>
      </c>
      <c r="V106" s="273">
        <v>19.2</v>
      </c>
      <c r="W106" s="273">
        <v>17.5</v>
      </c>
      <c r="X106" s="273">
        <v>21.5</v>
      </c>
      <c r="Y106" s="273">
        <v>19.399999999999999</v>
      </c>
      <c r="Z106" s="273">
        <v>21.5</v>
      </c>
      <c r="AA106" s="273">
        <v>19</v>
      </c>
      <c r="AB106" s="273">
        <v>17.2</v>
      </c>
    </row>
    <row r="107" spans="1:29">
      <c r="A107" s="272" t="s">
        <v>34</v>
      </c>
      <c r="B107" s="273">
        <v>78.099999999999994</v>
      </c>
      <c r="C107" s="273">
        <v>80.5</v>
      </c>
      <c r="D107" s="273">
        <v>81.599999999999994</v>
      </c>
      <c r="E107" s="273">
        <v>81.400000000000006</v>
      </c>
      <c r="F107" s="273">
        <v>82.6</v>
      </c>
      <c r="G107" s="273">
        <v>76.7</v>
      </c>
      <c r="H107" s="273">
        <v>85</v>
      </c>
      <c r="I107" s="273">
        <v>82.3</v>
      </c>
      <c r="J107" s="273">
        <v>73.2</v>
      </c>
      <c r="K107" s="273">
        <v>73.099999999999994</v>
      </c>
      <c r="L107" s="273">
        <v>80.2</v>
      </c>
      <c r="M107" s="273">
        <v>78</v>
      </c>
      <c r="N107" s="273">
        <v>77.099999999999994</v>
      </c>
      <c r="O107" s="273">
        <v>79.7</v>
      </c>
      <c r="P107" s="273">
        <v>83.2</v>
      </c>
      <c r="Q107" s="273">
        <v>88.4</v>
      </c>
      <c r="R107" s="273">
        <v>80.8</v>
      </c>
      <c r="S107" s="273">
        <v>95.4</v>
      </c>
      <c r="T107" s="273">
        <v>85.9</v>
      </c>
      <c r="U107" s="273">
        <v>83</v>
      </c>
      <c r="V107" s="273">
        <v>75.7</v>
      </c>
      <c r="W107" s="273">
        <v>81.8</v>
      </c>
      <c r="X107" s="273">
        <v>89.7</v>
      </c>
      <c r="Y107" s="273">
        <v>80.599999999999994</v>
      </c>
      <c r="Z107" s="273">
        <v>83.2</v>
      </c>
      <c r="AA107" s="273">
        <v>84.6</v>
      </c>
      <c r="AB107" s="273">
        <v>83.3</v>
      </c>
    </row>
    <row r="108" spans="1:29">
      <c r="A108" s="272" t="s">
        <v>16</v>
      </c>
      <c r="B108" s="273">
        <v>82.4</v>
      </c>
      <c r="C108" s="273">
        <v>68</v>
      </c>
      <c r="D108" s="273">
        <v>63.9</v>
      </c>
      <c r="E108" s="273">
        <v>72.7</v>
      </c>
      <c r="F108" s="273">
        <v>80.2</v>
      </c>
      <c r="G108" s="273">
        <v>63.4</v>
      </c>
      <c r="H108" s="273">
        <v>62.3</v>
      </c>
      <c r="I108" s="273">
        <v>70.2</v>
      </c>
      <c r="J108" s="273">
        <v>59</v>
      </c>
      <c r="K108" s="273">
        <v>50.4</v>
      </c>
      <c r="L108" s="273">
        <v>68.900000000000006</v>
      </c>
      <c r="M108" s="273">
        <v>67.2</v>
      </c>
      <c r="N108" s="273">
        <v>59.2</v>
      </c>
      <c r="O108" s="273">
        <v>79.8</v>
      </c>
      <c r="P108" s="273">
        <v>73</v>
      </c>
      <c r="Q108" s="273">
        <v>67.400000000000006</v>
      </c>
      <c r="R108" s="273">
        <v>61.3</v>
      </c>
      <c r="S108" s="273">
        <v>62.6</v>
      </c>
      <c r="T108" s="273">
        <v>71.2</v>
      </c>
      <c r="U108" s="273">
        <v>72.400000000000006</v>
      </c>
      <c r="V108" s="273">
        <v>57.5</v>
      </c>
      <c r="W108" s="273">
        <v>76.5</v>
      </c>
      <c r="X108" s="273">
        <v>57.5</v>
      </c>
      <c r="Y108" s="273">
        <v>65.2</v>
      </c>
      <c r="Z108" s="273">
        <v>80.400000000000006</v>
      </c>
      <c r="AA108" s="273">
        <v>61.5</v>
      </c>
      <c r="AB108" s="273">
        <v>60.1</v>
      </c>
    </row>
    <row r="109" spans="1:29">
      <c r="A109" s="272" t="s">
        <v>23</v>
      </c>
      <c r="B109" s="273">
        <v>88.8</v>
      </c>
      <c r="C109" s="273">
        <v>87.1</v>
      </c>
      <c r="D109" s="273">
        <v>89.9</v>
      </c>
      <c r="E109" s="273">
        <v>85.1</v>
      </c>
      <c r="F109" s="273">
        <v>87.8</v>
      </c>
      <c r="G109" s="273">
        <v>95.4</v>
      </c>
      <c r="H109" s="273">
        <v>81.400000000000006</v>
      </c>
      <c r="I109" s="273">
        <v>99.7</v>
      </c>
      <c r="J109" s="273">
        <v>94.6</v>
      </c>
      <c r="K109" s="273">
        <v>92.9</v>
      </c>
      <c r="L109" s="273">
        <v>98.2</v>
      </c>
      <c r="M109" s="273">
        <v>89.3</v>
      </c>
      <c r="N109" s="273">
        <v>83.9</v>
      </c>
      <c r="O109" s="273">
        <v>97</v>
      </c>
      <c r="P109" s="273">
        <v>89</v>
      </c>
      <c r="Q109" s="273">
        <v>97.2</v>
      </c>
      <c r="R109" s="273">
        <v>86.9</v>
      </c>
      <c r="S109" s="273">
        <v>92.7</v>
      </c>
      <c r="T109" s="273">
        <v>93.5</v>
      </c>
      <c r="U109" s="273">
        <v>70.2</v>
      </c>
      <c r="V109" s="273">
        <v>102.2</v>
      </c>
      <c r="W109" s="273">
        <v>94.4</v>
      </c>
      <c r="X109" s="273">
        <v>78.2</v>
      </c>
      <c r="Y109" s="273">
        <v>82.4</v>
      </c>
      <c r="Z109" s="273">
        <v>94.7</v>
      </c>
      <c r="AA109" s="273">
        <v>92.3</v>
      </c>
      <c r="AB109" s="273">
        <v>108.4</v>
      </c>
    </row>
    <row r="110" spans="1:29" ht="25.5">
      <c r="A110" s="272" t="s">
        <v>171</v>
      </c>
      <c r="B110" s="273">
        <v>13.5</v>
      </c>
      <c r="C110" s="273">
        <v>18.899999999999999</v>
      </c>
      <c r="D110" s="273">
        <v>22.1</v>
      </c>
      <c r="E110" s="273">
        <v>23.1</v>
      </c>
      <c r="F110" s="273">
        <v>19.399999999999999</v>
      </c>
      <c r="G110" s="273">
        <v>22.2</v>
      </c>
      <c r="H110" s="273">
        <v>26.5</v>
      </c>
      <c r="I110" s="273">
        <v>31.9</v>
      </c>
      <c r="J110" s="273">
        <v>35.200000000000003</v>
      </c>
      <c r="K110" s="273">
        <v>37.200000000000003</v>
      </c>
      <c r="L110" s="273">
        <v>39.6</v>
      </c>
      <c r="M110" s="273">
        <v>55.9</v>
      </c>
      <c r="N110" s="273">
        <v>48.4</v>
      </c>
      <c r="O110" s="273">
        <v>51.3</v>
      </c>
      <c r="P110" s="273">
        <v>60.5</v>
      </c>
      <c r="Q110" s="273">
        <v>71.900000000000006</v>
      </c>
      <c r="R110" s="273">
        <v>75.900000000000006</v>
      </c>
      <c r="S110" s="273">
        <v>69.400000000000006</v>
      </c>
      <c r="T110" s="273">
        <v>75</v>
      </c>
      <c r="U110" s="273">
        <v>77.7</v>
      </c>
      <c r="V110" s="273">
        <v>51.9</v>
      </c>
      <c r="W110" s="273">
        <v>64</v>
      </c>
      <c r="X110" s="273">
        <v>69.400000000000006</v>
      </c>
      <c r="Y110" s="273">
        <v>84</v>
      </c>
      <c r="Z110" s="273">
        <v>87.7</v>
      </c>
      <c r="AA110" s="273">
        <v>61.1</v>
      </c>
      <c r="AB110" s="273">
        <v>50.8</v>
      </c>
    </row>
    <row r="111" spans="1:29">
      <c r="A111" s="272" t="s">
        <v>172</v>
      </c>
      <c r="B111" s="273">
        <v>100</v>
      </c>
      <c r="C111" s="273">
        <v>100</v>
      </c>
      <c r="D111" s="273">
        <v>100</v>
      </c>
      <c r="E111" s="273">
        <v>100</v>
      </c>
      <c r="F111" s="273">
        <v>100</v>
      </c>
      <c r="G111" s="273">
        <v>100</v>
      </c>
      <c r="H111" s="273">
        <v>100</v>
      </c>
      <c r="I111" s="273">
        <v>100</v>
      </c>
      <c r="J111" s="273">
        <v>100</v>
      </c>
      <c r="K111" s="273">
        <v>100</v>
      </c>
      <c r="L111" s="273">
        <v>100</v>
      </c>
      <c r="M111" s="273">
        <v>100</v>
      </c>
      <c r="N111" s="273">
        <v>100</v>
      </c>
      <c r="O111" s="273">
        <v>100</v>
      </c>
      <c r="P111" s="273">
        <v>100</v>
      </c>
      <c r="Q111" s="273">
        <v>100</v>
      </c>
      <c r="R111" s="273">
        <v>100</v>
      </c>
      <c r="S111" s="273">
        <v>107.9</v>
      </c>
      <c r="T111" s="273">
        <v>90.7</v>
      </c>
      <c r="U111" s="273">
        <v>105.2</v>
      </c>
      <c r="V111" s="273">
        <v>96.3</v>
      </c>
      <c r="W111" s="273">
        <v>97.7</v>
      </c>
      <c r="X111" s="273">
        <v>105</v>
      </c>
      <c r="Y111" s="273">
        <v>100</v>
      </c>
      <c r="Z111" s="273">
        <v>100</v>
      </c>
      <c r="AA111" s="273">
        <v>100</v>
      </c>
      <c r="AB111" s="273">
        <v>100</v>
      </c>
    </row>
    <row r="112" spans="1:29" ht="25.5">
      <c r="A112" s="272" t="s">
        <v>40</v>
      </c>
      <c r="B112" s="273">
        <v>77.400000000000006</v>
      </c>
      <c r="C112" s="273">
        <v>70</v>
      </c>
      <c r="D112" s="273">
        <v>80.900000000000006</v>
      </c>
      <c r="E112" s="273">
        <v>75.5</v>
      </c>
      <c r="F112" s="273">
        <v>79.3</v>
      </c>
      <c r="G112" s="273">
        <v>83.9</v>
      </c>
      <c r="H112" s="273">
        <v>84.9</v>
      </c>
      <c r="I112" s="273">
        <v>77.2</v>
      </c>
      <c r="J112" s="273">
        <v>78.3</v>
      </c>
      <c r="K112" s="273">
        <v>72.8</v>
      </c>
      <c r="L112" s="273">
        <v>57.1</v>
      </c>
      <c r="M112" s="273" t="s">
        <v>263</v>
      </c>
      <c r="N112" s="273" t="s">
        <v>264</v>
      </c>
      <c r="O112" s="273" t="s">
        <v>265</v>
      </c>
      <c r="P112" s="273" t="s">
        <v>266</v>
      </c>
      <c r="Q112" s="273" t="s">
        <v>267</v>
      </c>
      <c r="R112" s="273" t="s">
        <v>268</v>
      </c>
      <c r="S112" s="273" t="s">
        <v>269</v>
      </c>
      <c r="T112" s="273" t="s">
        <v>270</v>
      </c>
      <c r="U112" s="273" t="s">
        <v>271</v>
      </c>
      <c r="V112" s="273" t="s">
        <v>272</v>
      </c>
      <c r="W112" s="273" t="s">
        <v>251</v>
      </c>
      <c r="X112" s="273" t="s">
        <v>258</v>
      </c>
      <c r="Y112" s="273" t="s">
        <v>273</v>
      </c>
      <c r="Z112" s="273" t="s">
        <v>274</v>
      </c>
      <c r="AA112" s="273">
        <v>0.2</v>
      </c>
      <c r="AB112" s="273">
        <v>15.9</v>
      </c>
    </row>
    <row r="113" spans="1:28">
      <c r="A113" s="272" t="s">
        <v>42</v>
      </c>
      <c r="B113" s="273" t="s">
        <v>39</v>
      </c>
      <c r="C113" s="273" t="s">
        <v>39</v>
      </c>
      <c r="D113" s="273" t="s">
        <v>39</v>
      </c>
      <c r="E113" s="273" t="s">
        <v>39</v>
      </c>
      <c r="F113" s="273" t="s">
        <v>39</v>
      </c>
      <c r="G113" s="273" t="s">
        <v>39</v>
      </c>
      <c r="H113" s="273" t="s">
        <v>39</v>
      </c>
      <c r="I113" s="273" t="s">
        <v>39</v>
      </c>
      <c r="J113" s="273" t="s">
        <v>39</v>
      </c>
      <c r="K113" s="273" t="s">
        <v>39</v>
      </c>
      <c r="L113" s="273" t="s">
        <v>39</v>
      </c>
      <c r="M113" s="273" t="s">
        <v>39</v>
      </c>
      <c r="N113" s="273" t="s">
        <v>39</v>
      </c>
      <c r="O113" s="273" t="s">
        <v>39</v>
      </c>
      <c r="P113" s="273" t="s">
        <v>39</v>
      </c>
      <c r="Q113" s="273" t="s">
        <v>39</v>
      </c>
      <c r="R113" s="273" t="s">
        <v>39</v>
      </c>
      <c r="S113" s="273" t="s">
        <v>39</v>
      </c>
      <c r="T113" s="273" t="s">
        <v>39</v>
      </c>
      <c r="U113" s="273" t="s">
        <v>39</v>
      </c>
      <c r="V113" s="273" t="s">
        <v>39</v>
      </c>
      <c r="W113" s="273" t="s">
        <v>39</v>
      </c>
      <c r="X113" s="273" t="s">
        <v>39</v>
      </c>
      <c r="Y113" s="273" t="s">
        <v>39</v>
      </c>
      <c r="Z113" s="273" t="s">
        <v>39</v>
      </c>
      <c r="AA113" s="273" t="s">
        <v>39</v>
      </c>
      <c r="AB113" s="273" t="s">
        <v>39</v>
      </c>
    </row>
    <row r="114" spans="1:28">
      <c r="A114" s="272" t="s">
        <v>38</v>
      </c>
      <c r="B114" s="273" t="s">
        <v>39</v>
      </c>
      <c r="C114" s="273" t="s">
        <v>39</v>
      </c>
      <c r="D114" s="273" t="s">
        <v>39</v>
      </c>
      <c r="E114" s="273" t="s">
        <v>39</v>
      </c>
      <c r="F114" s="273" t="s">
        <v>39</v>
      </c>
      <c r="G114" s="273" t="s">
        <v>39</v>
      </c>
      <c r="H114" s="273" t="s">
        <v>39</v>
      </c>
      <c r="I114" s="273" t="s">
        <v>39</v>
      </c>
      <c r="J114" s="273" t="s">
        <v>39</v>
      </c>
      <c r="K114" s="273" t="s">
        <v>39</v>
      </c>
      <c r="L114" s="273" t="s">
        <v>39</v>
      </c>
      <c r="M114" s="273" t="s">
        <v>39</v>
      </c>
      <c r="N114" s="273" t="s">
        <v>39</v>
      </c>
      <c r="O114" s="273" t="s">
        <v>39</v>
      </c>
      <c r="P114" s="273" t="s">
        <v>39</v>
      </c>
      <c r="Q114" s="273" t="s">
        <v>275</v>
      </c>
      <c r="R114" s="273" t="s">
        <v>276</v>
      </c>
      <c r="S114" s="273" t="s">
        <v>277</v>
      </c>
      <c r="T114" s="273">
        <v>0</v>
      </c>
      <c r="U114" s="273" t="s">
        <v>278</v>
      </c>
      <c r="V114" s="273" t="s">
        <v>277</v>
      </c>
      <c r="W114" s="273" t="s">
        <v>277</v>
      </c>
      <c r="X114" s="273" t="s">
        <v>279</v>
      </c>
      <c r="Y114" s="273" t="s">
        <v>280</v>
      </c>
      <c r="Z114" s="273" t="s">
        <v>232</v>
      </c>
      <c r="AA114" s="273" t="s">
        <v>279</v>
      </c>
      <c r="AB114" s="273" t="s">
        <v>281</v>
      </c>
    </row>
    <row r="115" spans="1:28">
      <c r="A115" s="272" t="s">
        <v>200</v>
      </c>
      <c r="B115" s="273">
        <v>7.3</v>
      </c>
      <c r="C115" s="273">
        <v>6.1</v>
      </c>
      <c r="D115" s="273">
        <v>5.9</v>
      </c>
      <c r="E115" s="273">
        <v>5.6</v>
      </c>
      <c r="F115" s="273">
        <v>3.6</v>
      </c>
      <c r="G115" s="273">
        <v>4.7</v>
      </c>
      <c r="H115" s="273">
        <v>4.9000000000000004</v>
      </c>
      <c r="I115" s="273">
        <v>5</v>
      </c>
      <c r="J115" s="273">
        <v>12.8</v>
      </c>
      <c r="K115" s="273">
        <v>7.8</v>
      </c>
      <c r="L115" s="273">
        <v>7</v>
      </c>
      <c r="M115" s="273">
        <v>6</v>
      </c>
      <c r="N115" s="273">
        <v>5.4</v>
      </c>
      <c r="O115" s="273">
        <v>10.6</v>
      </c>
      <c r="P115" s="273">
        <v>6</v>
      </c>
      <c r="Q115" s="273">
        <v>7.9</v>
      </c>
      <c r="R115" s="273">
        <v>9.6</v>
      </c>
      <c r="S115" s="273">
        <v>10.9</v>
      </c>
      <c r="T115" s="273">
        <v>10.3</v>
      </c>
      <c r="U115" s="273">
        <v>3.2</v>
      </c>
      <c r="V115" s="273">
        <v>9.4</v>
      </c>
      <c r="W115" s="273">
        <v>9.1</v>
      </c>
      <c r="X115" s="273">
        <v>9.6</v>
      </c>
      <c r="Y115" s="273">
        <v>8.6</v>
      </c>
      <c r="Z115" s="273">
        <v>11.1</v>
      </c>
      <c r="AA115" s="273">
        <v>8.8000000000000007</v>
      </c>
      <c r="AB115" s="273">
        <v>12.1</v>
      </c>
    </row>
    <row r="116" spans="1:28">
      <c r="A116" s="272" t="s">
        <v>201</v>
      </c>
      <c r="B116" s="273">
        <v>22.7</v>
      </c>
      <c r="C116" s="273">
        <v>28.4</v>
      </c>
      <c r="D116" s="273">
        <v>9.5</v>
      </c>
      <c r="E116" s="273" t="s">
        <v>282</v>
      </c>
      <c r="F116" s="273">
        <v>0</v>
      </c>
      <c r="G116" s="273">
        <v>0</v>
      </c>
      <c r="H116" s="273">
        <v>0</v>
      </c>
      <c r="I116" s="273">
        <v>0</v>
      </c>
      <c r="J116" s="273">
        <v>0</v>
      </c>
      <c r="K116" s="273">
        <v>58.9</v>
      </c>
      <c r="L116" s="273">
        <v>58.7</v>
      </c>
      <c r="M116" s="273">
        <v>75</v>
      </c>
      <c r="N116" s="273">
        <v>75.3</v>
      </c>
      <c r="O116" s="273">
        <v>9.3000000000000007</v>
      </c>
      <c r="P116" s="273">
        <v>9.3000000000000007</v>
      </c>
      <c r="Q116" s="273">
        <v>16.5</v>
      </c>
      <c r="R116" s="273">
        <v>16.5</v>
      </c>
      <c r="S116" s="273">
        <v>16.5</v>
      </c>
      <c r="T116" s="273">
        <v>12.7</v>
      </c>
      <c r="U116" s="273">
        <v>97.6</v>
      </c>
      <c r="V116" s="273">
        <v>97.8</v>
      </c>
      <c r="W116" s="273">
        <v>99.1</v>
      </c>
      <c r="X116" s="273">
        <v>99.3</v>
      </c>
      <c r="Y116" s="273">
        <v>99</v>
      </c>
      <c r="Z116" s="273">
        <v>100</v>
      </c>
      <c r="AA116" s="273">
        <v>64.5</v>
      </c>
      <c r="AB116" s="273">
        <v>96.1</v>
      </c>
    </row>
    <row r="117" spans="1:28">
      <c r="A117" s="272" t="s">
        <v>43</v>
      </c>
      <c r="B117" s="273">
        <v>0</v>
      </c>
      <c r="C117" s="273">
        <v>0</v>
      </c>
      <c r="D117" s="273">
        <v>3.1</v>
      </c>
      <c r="E117" s="273">
        <v>0</v>
      </c>
      <c r="F117" s="273">
        <v>0.4</v>
      </c>
      <c r="G117" s="273" t="s">
        <v>238</v>
      </c>
      <c r="H117" s="273">
        <v>1.6</v>
      </c>
      <c r="I117" s="273" t="s">
        <v>237</v>
      </c>
      <c r="J117" s="273">
        <v>3.9</v>
      </c>
      <c r="K117" s="273">
        <v>2</v>
      </c>
      <c r="L117" s="273">
        <v>3.5</v>
      </c>
      <c r="M117" s="273">
        <v>2</v>
      </c>
      <c r="N117" s="273">
        <v>1.9</v>
      </c>
      <c r="O117" s="273">
        <v>3.6</v>
      </c>
      <c r="P117" s="273">
        <v>5.6</v>
      </c>
      <c r="Q117" s="273">
        <v>8.5</v>
      </c>
      <c r="R117" s="273">
        <v>10.3</v>
      </c>
      <c r="S117" s="273">
        <v>8.3000000000000007</v>
      </c>
      <c r="T117" s="273">
        <v>9.4</v>
      </c>
      <c r="U117" s="273">
        <v>7.3</v>
      </c>
      <c r="V117" s="273">
        <v>9.1999999999999993</v>
      </c>
      <c r="W117" s="273">
        <v>9.1</v>
      </c>
      <c r="X117" s="273">
        <v>5.3</v>
      </c>
      <c r="Y117" s="273">
        <v>3.4</v>
      </c>
      <c r="Z117" s="273">
        <v>7.4</v>
      </c>
      <c r="AA117" s="273">
        <v>8</v>
      </c>
      <c r="AB117" s="273">
        <v>7.7</v>
      </c>
    </row>
    <row r="118" spans="1:28">
      <c r="A118" s="272" t="s">
        <v>44</v>
      </c>
      <c r="B118" s="273">
        <v>25.1</v>
      </c>
      <c r="C118" s="273">
        <v>26.8</v>
      </c>
      <c r="D118" s="273">
        <v>25.2</v>
      </c>
      <c r="E118" s="273">
        <v>26.2</v>
      </c>
      <c r="F118" s="273">
        <v>25.4</v>
      </c>
      <c r="G118" s="273">
        <v>26.6</v>
      </c>
      <c r="H118" s="273">
        <v>32.200000000000003</v>
      </c>
      <c r="I118" s="273">
        <v>35.299999999999997</v>
      </c>
      <c r="J118" s="273">
        <v>35.4</v>
      </c>
      <c r="K118" s="273">
        <v>32.6</v>
      </c>
      <c r="L118" s="273">
        <v>39.700000000000003</v>
      </c>
      <c r="M118" s="273">
        <v>30.2</v>
      </c>
      <c r="N118" s="273">
        <v>41.6</v>
      </c>
      <c r="O118" s="273">
        <v>49.3</v>
      </c>
      <c r="P118" s="273">
        <v>50.5</v>
      </c>
      <c r="Q118" s="273">
        <v>52.3</v>
      </c>
      <c r="R118" s="273">
        <v>51.5</v>
      </c>
      <c r="S118" s="273">
        <v>49.4</v>
      </c>
      <c r="T118" s="273">
        <v>43.9</v>
      </c>
      <c r="U118" s="273">
        <v>44.4</v>
      </c>
      <c r="V118" s="273">
        <v>47</v>
      </c>
      <c r="W118" s="273">
        <v>47.8</v>
      </c>
      <c r="X118" s="273">
        <v>56.1</v>
      </c>
      <c r="Y118" s="273">
        <v>57.6</v>
      </c>
      <c r="Z118" s="273">
        <v>57.8</v>
      </c>
      <c r="AA118" s="273">
        <v>63.3</v>
      </c>
      <c r="AB118" s="273">
        <v>60.9</v>
      </c>
    </row>
    <row r="119" spans="1:28" ht="25.5">
      <c r="A119" s="272" t="s">
        <v>204</v>
      </c>
      <c r="B119" s="273" t="s">
        <v>39</v>
      </c>
      <c r="C119" s="273" t="s">
        <v>39</v>
      </c>
      <c r="D119" s="273" t="s">
        <v>39</v>
      </c>
      <c r="E119" s="273" t="s">
        <v>39</v>
      </c>
      <c r="F119" s="273" t="s">
        <v>39</v>
      </c>
      <c r="G119" s="273" t="s">
        <v>39</v>
      </c>
      <c r="H119" s="273" t="s">
        <v>39</v>
      </c>
      <c r="I119" s="273" t="s">
        <v>39</v>
      </c>
      <c r="J119" s="273" t="s">
        <v>39</v>
      </c>
      <c r="K119" s="273" t="s">
        <v>39</v>
      </c>
      <c r="L119" s="273" t="s">
        <v>39</v>
      </c>
      <c r="M119" s="273" t="s">
        <v>39</v>
      </c>
      <c r="N119" s="273" t="s">
        <v>39</v>
      </c>
      <c r="O119" s="273" t="s">
        <v>39</v>
      </c>
      <c r="P119" s="273" t="s">
        <v>39</v>
      </c>
      <c r="Q119" s="273" t="s">
        <v>39</v>
      </c>
      <c r="R119" s="273" t="s">
        <v>39</v>
      </c>
      <c r="S119" s="273" t="s">
        <v>39</v>
      </c>
      <c r="T119" s="273" t="s">
        <v>39</v>
      </c>
      <c r="U119" s="273" t="s">
        <v>39</v>
      </c>
      <c r="V119" s="273" t="s">
        <v>39</v>
      </c>
      <c r="W119" s="273" t="s">
        <v>39</v>
      </c>
      <c r="X119" s="273" t="s">
        <v>39</v>
      </c>
      <c r="Y119" s="273" t="s">
        <v>39</v>
      </c>
      <c r="Z119" s="273">
        <v>17.3</v>
      </c>
      <c r="AA119" s="273">
        <v>17.8</v>
      </c>
      <c r="AB119" s="273">
        <v>14.9</v>
      </c>
    </row>
    <row r="120" spans="1:28">
      <c r="A120" s="272" t="s">
        <v>205</v>
      </c>
      <c r="B120" s="273" t="s">
        <v>39</v>
      </c>
      <c r="C120" s="273" t="s">
        <v>39</v>
      </c>
      <c r="D120" s="273" t="s">
        <v>39</v>
      </c>
      <c r="E120" s="273" t="s">
        <v>39</v>
      </c>
      <c r="F120" s="273" t="s">
        <v>39</v>
      </c>
      <c r="G120" s="273" t="s">
        <v>39</v>
      </c>
      <c r="H120" s="273" t="s">
        <v>39</v>
      </c>
      <c r="I120" s="273" t="s">
        <v>39</v>
      </c>
      <c r="J120" s="273" t="s">
        <v>39</v>
      </c>
      <c r="K120" s="273" t="s">
        <v>39</v>
      </c>
      <c r="L120" s="273">
        <v>0.9</v>
      </c>
      <c r="M120" s="273">
        <v>0.8</v>
      </c>
      <c r="N120" s="273">
        <v>0.8</v>
      </c>
      <c r="O120" s="273">
        <v>0.8</v>
      </c>
      <c r="P120" s="273">
        <v>1</v>
      </c>
      <c r="Q120" s="273">
        <v>1.5</v>
      </c>
      <c r="R120" s="273">
        <v>1.8</v>
      </c>
      <c r="S120" s="273">
        <v>1</v>
      </c>
      <c r="T120" s="273">
        <v>1.1000000000000001</v>
      </c>
      <c r="U120" s="273">
        <v>0.4</v>
      </c>
      <c r="V120" s="273">
        <v>1.6</v>
      </c>
      <c r="W120" s="273">
        <v>1.9</v>
      </c>
      <c r="X120" s="273">
        <v>3.3</v>
      </c>
      <c r="Y120" s="273">
        <v>0.6</v>
      </c>
      <c r="Z120" s="273">
        <v>0.2</v>
      </c>
      <c r="AA120" s="273" t="s">
        <v>238</v>
      </c>
      <c r="AB120" s="273" t="s">
        <v>238</v>
      </c>
    </row>
    <row r="121" spans="1:28">
      <c r="A121" s="554" t="s">
        <v>283</v>
      </c>
      <c r="B121" s="554"/>
      <c r="C121" s="554"/>
      <c r="D121" s="554"/>
      <c r="E121" s="554"/>
      <c r="F121" s="554"/>
      <c r="G121" s="554"/>
      <c r="H121" s="554"/>
      <c r="I121" s="554"/>
      <c r="J121" s="554"/>
      <c r="K121" s="554"/>
      <c r="L121" s="554"/>
      <c r="M121" s="554"/>
      <c r="N121" s="554"/>
      <c r="O121" s="554"/>
      <c r="P121" s="554"/>
      <c r="Q121" s="554"/>
      <c r="R121" s="554"/>
      <c r="S121" s="554"/>
      <c r="T121" s="554"/>
      <c r="U121" s="554"/>
      <c r="V121" s="554"/>
      <c r="W121" s="554"/>
      <c r="X121" s="554"/>
      <c r="Y121" s="554"/>
      <c r="Z121" s="554"/>
      <c r="AA121" s="554"/>
      <c r="AB121" s="554"/>
    </row>
    <row r="122" spans="1:28">
      <c r="A122" s="272" t="s">
        <v>5</v>
      </c>
      <c r="B122" s="273">
        <v>80.099999999999994</v>
      </c>
      <c r="C122" s="273">
        <v>80.099999999999994</v>
      </c>
      <c r="D122" s="273">
        <v>80.5</v>
      </c>
      <c r="E122" s="273">
        <v>78.7</v>
      </c>
      <c r="F122" s="273">
        <v>74.900000000000006</v>
      </c>
      <c r="G122" s="273">
        <v>74.099999999999994</v>
      </c>
      <c r="H122" s="273">
        <v>75.2</v>
      </c>
      <c r="I122" s="273">
        <v>75.5</v>
      </c>
      <c r="J122" s="273">
        <v>76.7</v>
      </c>
      <c r="K122" s="273">
        <v>73</v>
      </c>
      <c r="L122" s="273">
        <v>75.7</v>
      </c>
      <c r="M122" s="273">
        <v>77.3</v>
      </c>
      <c r="N122" s="273">
        <v>75.8</v>
      </c>
      <c r="O122" s="273">
        <v>78.3</v>
      </c>
      <c r="P122" s="273">
        <v>79.8</v>
      </c>
      <c r="Q122" s="273">
        <v>82.2</v>
      </c>
      <c r="R122" s="273">
        <v>83.5</v>
      </c>
      <c r="S122" s="273">
        <v>82.3</v>
      </c>
      <c r="T122" s="273">
        <v>84.6</v>
      </c>
      <c r="U122" s="273">
        <v>83.8</v>
      </c>
      <c r="V122" s="273">
        <v>84.5</v>
      </c>
      <c r="W122" s="273">
        <v>85.4</v>
      </c>
      <c r="X122" s="273">
        <v>86.7</v>
      </c>
      <c r="Y122" s="273">
        <v>87.5</v>
      </c>
      <c r="Z122" s="273">
        <v>87.5</v>
      </c>
      <c r="AA122" s="273">
        <v>88.8</v>
      </c>
      <c r="AB122" s="273">
        <v>86.7</v>
      </c>
    </row>
    <row r="123" spans="1:28" ht="25.5">
      <c r="A123" s="272" t="s">
        <v>207</v>
      </c>
      <c r="B123" s="273">
        <v>95.9</v>
      </c>
      <c r="C123" s="273">
        <v>95.8</v>
      </c>
      <c r="D123" s="273">
        <v>97.2</v>
      </c>
      <c r="E123" s="273">
        <v>95.7</v>
      </c>
      <c r="F123" s="273">
        <v>96.5</v>
      </c>
      <c r="G123" s="273">
        <v>95.9</v>
      </c>
      <c r="H123" s="273">
        <v>96.4</v>
      </c>
      <c r="I123" s="273">
        <v>96.5</v>
      </c>
      <c r="J123" s="273">
        <v>97.9</v>
      </c>
      <c r="K123" s="273">
        <v>95.4</v>
      </c>
      <c r="L123" s="273">
        <v>97.5</v>
      </c>
      <c r="M123" s="273">
        <v>96.7</v>
      </c>
      <c r="N123" s="273">
        <v>96.2</v>
      </c>
      <c r="O123" s="273">
        <v>97</v>
      </c>
      <c r="P123" s="273">
        <v>96.7</v>
      </c>
      <c r="Q123" s="273">
        <v>97.5</v>
      </c>
      <c r="R123" s="273">
        <v>97.3</v>
      </c>
      <c r="S123" s="273">
        <v>95.8</v>
      </c>
      <c r="T123" s="273">
        <v>97.3</v>
      </c>
      <c r="U123" s="273">
        <v>96.6</v>
      </c>
      <c r="V123" s="273">
        <v>96.6</v>
      </c>
      <c r="W123" s="273">
        <v>95.9</v>
      </c>
      <c r="X123" s="273">
        <v>96.4</v>
      </c>
      <c r="Y123" s="273">
        <v>96.5</v>
      </c>
      <c r="Z123" s="273">
        <v>95.9</v>
      </c>
      <c r="AA123" s="273">
        <v>98.1</v>
      </c>
      <c r="AB123" s="273">
        <v>96.3</v>
      </c>
    </row>
    <row r="124" spans="1:28">
      <c r="A124" s="272" t="s">
        <v>9</v>
      </c>
      <c r="B124" s="273">
        <v>98.4</v>
      </c>
      <c r="C124" s="273">
        <v>100.8</v>
      </c>
      <c r="D124" s="273">
        <v>100.1</v>
      </c>
      <c r="E124" s="273">
        <v>99.3</v>
      </c>
      <c r="F124" s="273">
        <v>100.9</v>
      </c>
      <c r="G124" s="273">
        <v>99.6</v>
      </c>
      <c r="H124" s="273">
        <v>100.5</v>
      </c>
      <c r="I124" s="273">
        <v>99.6</v>
      </c>
      <c r="J124" s="273">
        <v>101.8</v>
      </c>
      <c r="K124" s="273">
        <v>96.6</v>
      </c>
      <c r="L124" s="273">
        <v>100.2</v>
      </c>
      <c r="M124" s="273">
        <v>100.8</v>
      </c>
      <c r="N124" s="273">
        <v>98.9</v>
      </c>
      <c r="O124" s="273">
        <v>100.8</v>
      </c>
      <c r="P124" s="273">
        <v>99.8</v>
      </c>
      <c r="Q124" s="273">
        <v>100.8</v>
      </c>
      <c r="R124" s="273">
        <v>100.8</v>
      </c>
      <c r="S124" s="273">
        <v>97.4</v>
      </c>
      <c r="T124" s="273">
        <v>101.3</v>
      </c>
      <c r="U124" s="273">
        <v>99.3</v>
      </c>
      <c r="V124" s="273">
        <v>101.4</v>
      </c>
      <c r="W124" s="273">
        <v>100.6</v>
      </c>
      <c r="X124" s="273">
        <v>99.3</v>
      </c>
      <c r="Y124" s="273">
        <v>102</v>
      </c>
      <c r="Z124" s="273">
        <v>101.1</v>
      </c>
      <c r="AA124" s="273">
        <v>103.8</v>
      </c>
      <c r="AB124" s="273">
        <v>98.8</v>
      </c>
    </row>
    <row r="125" spans="1:28">
      <c r="A125" s="272" t="s">
        <v>24</v>
      </c>
      <c r="B125" s="273">
        <v>87.8</v>
      </c>
      <c r="C125" s="273">
        <v>97.2</v>
      </c>
      <c r="D125" s="273">
        <v>90.8</v>
      </c>
      <c r="E125" s="273">
        <v>101.3</v>
      </c>
      <c r="F125" s="273">
        <v>97.6</v>
      </c>
      <c r="G125" s="273">
        <v>99.6</v>
      </c>
      <c r="H125" s="273">
        <v>100.6</v>
      </c>
      <c r="I125" s="273">
        <v>99</v>
      </c>
      <c r="J125" s="273">
        <v>98.1</v>
      </c>
      <c r="K125" s="273">
        <v>93.9</v>
      </c>
      <c r="L125" s="273">
        <v>95.4</v>
      </c>
      <c r="M125" s="273">
        <v>97.8</v>
      </c>
      <c r="N125" s="273">
        <v>98</v>
      </c>
      <c r="O125" s="273">
        <v>97.2</v>
      </c>
      <c r="P125" s="273">
        <v>97.7</v>
      </c>
      <c r="Q125" s="273">
        <v>102.2</v>
      </c>
      <c r="R125" s="273">
        <v>98.5</v>
      </c>
      <c r="S125" s="273">
        <v>100</v>
      </c>
      <c r="T125" s="273">
        <v>98.7</v>
      </c>
      <c r="U125" s="273">
        <v>101.4</v>
      </c>
      <c r="V125" s="273">
        <v>101.1</v>
      </c>
      <c r="W125" s="273">
        <v>97.8</v>
      </c>
      <c r="X125" s="273">
        <v>97</v>
      </c>
      <c r="Y125" s="273">
        <v>103.9</v>
      </c>
      <c r="Z125" s="273">
        <v>97.9</v>
      </c>
      <c r="AA125" s="273">
        <v>99.2</v>
      </c>
      <c r="AB125" s="273">
        <v>96.1</v>
      </c>
    </row>
    <row r="126" spans="1:28">
      <c r="A126" s="272" t="s">
        <v>26</v>
      </c>
      <c r="B126" s="273">
        <v>95.4</v>
      </c>
      <c r="C126" s="273">
        <v>95.1</v>
      </c>
      <c r="D126" s="273">
        <v>97.2</v>
      </c>
      <c r="E126" s="273">
        <v>96.3</v>
      </c>
      <c r="F126" s="273">
        <v>99.1</v>
      </c>
      <c r="G126" s="273">
        <v>98</v>
      </c>
      <c r="H126" s="273">
        <v>97</v>
      </c>
      <c r="I126" s="273">
        <v>100.2</v>
      </c>
      <c r="J126" s="273">
        <v>99.7</v>
      </c>
      <c r="K126" s="273">
        <v>94.9</v>
      </c>
      <c r="L126" s="273">
        <v>95.3</v>
      </c>
      <c r="M126" s="273">
        <v>97.5</v>
      </c>
      <c r="N126" s="273">
        <v>93.6</v>
      </c>
      <c r="O126" s="273">
        <v>95.8</v>
      </c>
      <c r="P126" s="273">
        <v>93.6</v>
      </c>
      <c r="Q126" s="273">
        <v>97.5</v>
      </c>
      <c r="R126" s="273">
        <v>96.9</v>
      </c>
      <c r="S126" s="273">
        <v>96.3</v>
      </c>
      <c r="T126" s="273">
        <v>97.6</v>
      </c>
      <c r="U126" s="273">
        <v>96.8</v>
      </c>
      <c r="V126" s="273">
        <v>96.5</v>
      </c>
      <c r="W126" s="273">
        <v>95.4</v>
      </c>
      <c r="X126" s="273">
        <v>95.4</v>
      </c>
      <c r="Y126" s="273">
        <v>96.4</v>
      </c>
      <c r="Z126" s="273">
        <v>97.6</v>
      </c>
      <c r="AA126" s="273">
        <v>97.8</v>
      </c>
      <c r="AB126" s="273">
        <v>97.2</v>
      </c>
    </row>
    <row r="127" spans="1:28" ht="25.5">
      <c r="A127" s="272" t="s">
        <v>10</v>
      </c>
      <c r="B127" s="273">
        <v>30.1</v>
      </c>
      <c r="C127" s="273">
        <v>20.399999999999999</v>
      </c>
      <c r="D127" s="273">
        <v>11.7</v>
      </c>
      <c r="E127" s="273">
        <v>7.3</v>
      </c>
      <c r="F127" s="273">
        <v>9</v>
      </c>
      <c r="G127" s="273">
        <v>11</v>
      </c>
      <c r="H127" s="273">
        <v>5.6</v>
      </c>
      <c r="I127" s="273" t="s">
        <v>284</v>
      </c>
      <c r="J127" s="273" t="s">
        <v>285</v>
      </c>
      <c r="K127" s="273" t="s">
        <v>286</v>
      </c>
      <c r="L127" s="273" t="s">
        <v>287</v>
      </c>
      <c r="M127" s="273" t="s">
        <v>288</v>
      </c>
      <c r="N127" s="273" t="s">
        <v>289</v>
      </c>
      <c r="O127" s="273" t="s">
        <v>290</v>
      </c>
      <c r="P127" s="273" t="s">
        <v>291</v>
      </c>
      <c r="Q127" s="273" t="s">
        <v>292</v>
      </c>
      <c r="R127" s="273" t="s">
        <v>293</v>
      </c>
      <c r="S127" s="273" t="s">
        <v>294</v>
      </c>
      <c r="T127" s="273" t="s">
        <v>295</v>
      </c>
      <c r="U127" s="273" t="s">
        <v>296</v>
      </c>
      <c r="V127" s="273" t="s">
        <v>297</v>
      </c>
      <c r="W127" s="273" t="s">
        <v>295</v>
      </c>
      <c r="X127" s="273" t="s">
        <v>298</v>
      </c>
      <c r="Y127" s="273" t="s">
        <v>299</v>
      </c>
      <c r="Z127" s="273" t="s">
        <v>300</v>
      </c>
      <c r="AA127" s="273">
        <v>5.8</v>
      </c>
      <c r="AB127" s="273">
        <v>2.8</v>
      </c>
    </row>
    <row r="128" spans="1:28">
      <c r="A128" s="272" t="s">
        <v>13</v>
      </c>
      <c r="B128" s="273">
        <v>94.3</v>
      </c>
      <c r="C128" s="273">
        <v>97.2</v>
      </c>
      <c r="D128" s="273">
        <v>98.8</v>
      </c>
      <c r="E128" s="273">
        <v>96.8</v>
      </c>
      <c r="F128" s="273">
        <v>97.3</v>
      </c>
      <c r="G128" s="273">
        <v>95.8</v>
      </c>
      <c r="H128" s="273">
        <v>97.1</v>
      </c>
      <c r="I128" s="273">
        <v>96.7</v>
      </c>
      <c r="J128" s="273">
        <v>99.1</v>
      </c>
      <c r="K128" s="273">
        <v>93.9</v>
      </c>
      <c r="L128" s="273">
        <v>94.6</v>
      </c>
      <c r="M128" s="273">
        <v>96.6</v>
      </c>
      <c r="N128" s="273">
        <v>94</v>
      </c>
      <c r="O128" s="273">
        <v>97.2</v>
      </c>
      <c r="P128" s="273">
        <v>95.3</v>
      </c>
      <c r="Q128" s="273">
        <v>97.3</v>
      </c>
      <c r="R128" s="273">
        <v>95.7</v>
      </c>
      <c r="S128" s="273">
        <v>94.2</v>
      </c>
      <c r="T128" s="273">
        <v>96.1</v>
      </c>
      <c r="U128" s="273">
        <v>96.4</v>
      </c>
      <c r="V128" s="273">
        <v>96.7</v>
      </c>
      <c r="W128" s="273">
        <v>95.4</v>
      </c>
      <c r="X128" s="273">
        <v>97.1</v>
      </c>
      <c r="Y128" s="273">
        <v>96.4</v>
      </c>
      <c r="Z128" s="273">
        <v>95.8</v>
      </c>
      <c r="AA128" s="273">
        <v>96.5</v>
      </c>
      <c r="AB128" s="273">
        <v>96.4</v>
      </c>
    </row>
    <row r="129" spans="1:28">
      <c r="A129" s="272" t="s">
        <v>27</v>
      </c>
      <c r="B129" s="273">
        <v>100</v>
      </c>
      <c r="C129" s="273">
        <v>85.1</v>
      </c>
      <c r="D129" s="273">
        <v>79.900000000000006</v>
      </c>
      <c r="E129" s="273">
        <v>84</v>
      </c>
      <c r="F129" s="273">
        <v>82</v>
      </c>
      <c r="G129" s="273">
        <v>80.2</v>
      </c>
      <c r="H129" s="273">
        <v>76.3</v>
      </c>
      <c r="I129" s="273">
        <v>66.7</v>
      </c>
      <c r="J129" s="273">
        <v>88.2</v>
      </c>
      <c r="K129" s="273">
        <v>80.7</v>
      </c>
      <c r="L129" s="273">
        <v>77.400000000000006</v>
      </c>
      <c r="M129" s="273">
        <v>73.099999999999994</v>
      </c>
      <c r="N129" s="273">
        <v>76.900000000000006</v>
      </c>
      <c r="O129" s="273">
        <v>72.8</v>
      </c>
      <c r="P129" s="273">
        <v>73</v>
      </c>
      <c r="Q129" s="273">
        <v>70.8</v>
      </c>
      <c r="R129" s="273">
        <v>76.2</v>
      </c>
      <c r="S129" s="273">
        <v>74.400000000000006</v>
      </c>
      <c r="T129" s="273">
        <v>65.599999999999994</v>
      </c>
      <c r="U129" s="273">
        <v>66</v>
      </c>
      <c r="V129" s="273">
        <v>57.5</v>
      </c>
      <c r="W129" s="273">
        <v>56.1</v>
      </c>
      <c r="X129" s="273">
        <v>60</v>
      </c>
      <c r="Y129" s="273">
        <v>59.9</v>
      </c>
      <c r="Z129" s="273">
        <v>51.5</v>
      </c>
      <c r="AA129" s="273">
        <v>39.4</v>
      </c>
      <c r="AB129" s="273">
        <v>48.7</v>
      </c>
    </row>
    <row r="130" spans="1:28">
      <c r="A130" s="272" t="s">
        <v>18</v>
      </c>
      <c r="B130" s="273">
        <v>104.4</v>
      </c>
      <c r="C130" s="273">
        <v>100.1</v>
      </c>
      <c r="D130" s="273">
        <v>98.9</v>
      </c>
      <c r="E130" s="273">
        <v>101.3</v>
      </c>
      <c r="F130" s="273">
        <v>98.5</v>
      </c>
      <c r="G130" s="273">
        <v>100.2</v>
      </c>
      <c r="H130" s="273">
        <v>101.2</v>
      </c>
      <c r="I130" s="273">
        <v>101.6</v>
      </c>
      <c r="J130" s="273">
        <v>101.7</v>
      </c>
      <c r="K130" s="273">
        <v>100.9</v>
      </c>
      <c r="L130" s="273">
        <v>98.9</v>
      </c>
      <c r="M130" s="273">
        <v>101.8</v>
      </c>
      <c r="N130" s="273">
        <v>101.5</v>
      </c>
      <c r="O130" s="273">
        <v>100.5</v>
      </c>
      <c r="P130" s="273">
        <v>100.3</v>
      </c>
      <c r="Q130" s="273">
        <v>100</v>
      </c>
      <c r="R130" s="273">
        <v>100.9</v>
      </c>
      <c r="S130" s="273">
        <v>97.1</v>
      </c>
      <c r="T130" s="273">
        <v>101.1</v>
      </c>
      <c r="U130" s="273">
        <v>99.1</v>
      </c>
      <c r="V130" s="273">
        <v>97.3</v>
      </c>
      <c r="W130" s="273">
        <v>101</v>
      </c>
      <c r="X130" s="273">
        <v>98.5</v>
      </c>
      <c r="Y130" s="273">
        <v>100.2</v>
      </c>
      <c r="Z130" s="273">
        <v>97.6</v>
      </c>
      <c r="AA130" s="273">
        <v>103.9</v>
      </c>
      <c r="AB130" s="273">
        <v>98.4</v>
      </c>
    </row>
    <row r="131" spans="1:28">
      <c r="A131" s="272" t="s">
        <v>17</v>
      </c>
      <c r="B131" s="273">
        <v>93.2</v>
      </c>
      <c r="C131" s="273">
        <v>93.8</v>
      </c>
      <c r="D131" s="273">
        <v>100.7</v>
      </c>
      <c r="E131" s="273">
        <v>99.2</v>
      </c>
      <c r="F131" s="273">
        <v>86.3</v>
      </c>
      <c r="G131" s="273">
        <v>98.4</v>
      </c>
      <c r="H131" s="273">
        <v>97.3</v>
      </c>
      <c r="I131" s="273">
        <v>99.6</v>
      </c>
      <c r="J131" s="273">
        <v>102.3</v>
      </c>
      <c r="K131" s="273">
        <v>95.3</v>
      </c>
      <c r="L131" s="273">
        <v>100.2</v>
      </c>
      <c r="M131" s="273">
        <v>98.5</v>
      </c>
      <c r="N131" s="273">
        <v>102.6</v>
      </c>
      <c r="O131" s="273">
        <v>96.1</v>
      </c>
      <c r="P131" s="273">
        <v>104.8</v>
      </c>
      <c r="Q131" s="273">
        <v>97.7</v>
      </c>
      <c r="R131" s="273">
        <v>101.3</v>
      </c>
      <c r="S131" s="273">
        <v>100.9</v>
      </c>
      <c r="T131" s="273">
        <v>101.3</v>
      </c>
      <c r="U131" s="273">
        <v>96.7</v>
      </c>
      <c r="V131" s="273">
        <v>98.7</v>
      </c>
      <c r="W131" s="273">
        <v>93.9</v>
      </c>
      <c r="X131" s="273">
        <v>101.3</v>
      </c>
      <c r="Y131" s="273">
        <v>94.7</v>
      </c>
      <c r="Z131" s="273">
        <v>99.9</v>
      </c>
      <c r="AA131" s="273">
        <v>105.4</v>
      </c>
      <c r="AB131" s="273">
        <v>99.6</v>
      </c>
    </row>
    <row r="132" spans="1:28">
      <c r="A132" s="272" t="s">
        <v>22</v>
      </c>
      <c r="B132" s="273">
        <v>98.9</v>
      </c>
      <c r="C132" s="273">
        <v>96.3</v>
      </c>
      <c r="D132" s="273">
        <v>97.5</v>
      </c>
      <c r="E132" s="273">
        <v>98.5</v>
      </c>
      <c r="F132" s="273">
        <v>99.4</v>
      </c>
      <c r="G132" s="273">
        <v>101.5</v>
      </c>
      <c r="H132" s="273">
        <v>99</v>
      </c>
      <c r="I132" s="273">
        <v>100.2</v>
      </c>
      <c r="J132" s="273">
        <v>100.8</v>
      </c>
      <c r="K132" s="273">
        <v>100.2</v>
      </c>
      <c r="L132" s="273">
        <v>101</v>
      </c>
      <c r="M132" s="273">
        <v>99.3</v>
      </c>
      <c r="N132" s="273">
        <v>101.2</v>
      </c>
      <c r="O132" s="273">
        <v>99.6</v>
      </c>
      <c r="P132" s="273">
        <v>99.4</v>
      </c>
      <c r="Q132" s="273">
        <v>101.2</v>
      </c>
      <c r="R132" s="273">
        <v>100.8</v>
      </c>
      <c r="S132" s="273">
        <v>99.6</v>
      </c>
      <c r="T132" s="273">
        <v>100.4</v>
      </c>
      <c r="U132" s="273">
        <v>98.9</v>
      </c>
      <c r="V132" s="273">
        <v>99.9</v>
      </c>
      <c r="W132" s="273">
        <v>99.8</v>
      </c>
      <c r="X132" s="273">
        <v>96.7</v>
      </c>
      <c r="Y132" s="273">
        <v>97.4</v>
      </c>
      <c r="Z132" s="273">
        <v>101.7</v>
      </c>
      <c r="AA132" s="273">
        <v>102.1</v>
      </c>
      <c r="AB132" s="273">
        <v>99.2</v>
      </c>
    </row>
    <row r="133" spans="1:28">
      <c r="A133" s="272" t="s">
        <v>11</v>
      </c>
      <c r="B133" s="273">
        <v>95.8</v>
      </c>
      <c r="C133" s="273">
        <v>97.7</v>
      </c>
      <c r="D133" s="273">
        <v>97.4</v>
      </c>
      <c r="E133" s="273">
        <v>95.3</v>
      </c>
      <c r="F133" s="273">
        <v>96</v>
      </c>
      <c r="G133" s="273">
        <v>96.9</v>
      </c>
      <c r="H133" s="273">
        <v>96.6</v>
      </c>
      <c r="I133" s="273">
        <v>98.2</v>
      </c>
      <c r="J133" s="273">
        <v>98.8</v>
      </c>
      <c r="K133" s="273">
        <v>96.5</v>
      </c>
      <c r="L133" s="273">
        <v>99.5</v>
      </c>
      <c r="M133" s="273">
        <v>97.8</v>
      </c>
      <c r="N133" s="273">
        <v>98.6</v>
      </c>
      <c r="O133" s="273">
        <v>99.4</v>
      </c>
      <c r="P133" s="273">
        <v>97.8</v>
      </c>
      <c r="Q133" s="273">
        <v>99.3</v>
      </c>
      <c r="R133" s="273">
        <v>98.4</v>
      </c>
      <c r="S133" s="273">
        <v>98</v>
      </c>
      <c r="T133" s="273">
        <v>97.9</v>
      </c>
      <c r="U133" s="273">
        <v>97.8</v>
      </c>
      <c r="V133" s="273">
        <v>97.9</v>
      </c>
      <c r="W133" s="273">
        <v>98.2</v>
      </c>
      <c r="X133" s="273">
        <v>98.1</v>
      </c>
      <c r="Y133" s="273">
        <v>99.2</v>
      </c>
      <c r="Z133" s="273">
        <v>98.5</v>
      </c>
      <c r="AA133" s="273">
        <v>98.5</v>
      </c>
      <c r="AB133" s="273">
        <v>97.5</v>
      </c>
    </row>
    <row r="134" spans="1:28">
      <c r="A134" s="272" t="s">
        <v>28</v>
      </c>
      <c r="B134" s="273">
        <v>42.8</v>
      </c>
      <c r="C134" s="273" t="s">
        <v>39</v>
      </c>
      <c r="D134" s="273" t="s">
        <v>39</v>
      </c>
      <c r="E134" s="273" t="s">
        <v>39</v>
      </c>
      <c r="F134" s="273">
        <v>51</v>
      </c>
      <c r="G134" s="273">
        <v>55.6</v>
      </c>
      <c r="H134" s="273">
        <v>58.2</v>
      </c>
      <c r="I134" s="273">
        <v>56.4</v>
      </c>
      <c r="J134" s="273">
        <v>56.9</v>
      </c>
      <c r="K134" s="273">
        <v>66.2</v>
      </c>
      <c r="L134" s="273">
        <v>61</v>
      </c>
      <c r="M134" s="273">
        <v>67.5</v>
      </c>
      <c r="N134" s="273">
        <v>81.400000000000006</v>
      </c>
      <c r="O134" s="273">
        <v>70.7</v>
      </c>
      <c r="P134" s="273">
        <v>77.7</v>
      </c>
      <c r="Q134" s="273">
        <v>79.400000000000006</v>
      </c>
      <c r="R134" s="273">
        <v>76.5</v>
      </c>
      <c r="S134" s="273">
        <v>81.099999999999994</v>
      </c>
      <c r="T134" s="273">
        <v>84</v>
      </c>
      <c r="U134" s="273">
        <v>77.7</v>
      </c>
      <c r="V134" s="273">
        <v>80.400000000000006</v>
      </c>
      <c r="W134" s="273">
        <v>79.900000000000006</v>
      </c>
      <c r="X134" s="273">
        <v>71.5</v>
      </c>
      <c r="Y134" s="273">
        <v>77.099999999999994</v>
      </c>
      <c r="Z134" s="273">
        <v>74</v>
      </c>
      <c r="AA134" s="273">
        <v>79.7</v>
      </c>
      <c r="AB134" s="273">
        <v>76.900000000000006</v>
      </c>
    </row>
    <row r="135" spans="1:28">
      <c r="A135" s="272" t="s">
        <v>20</v>
      </c>
      <c r="B135" s="273">
        <v>97.1</v>
      </c>
      <c r="C135" s="273">
        <v>92.8</v>
      </c>
      <c r="D135" s="273">
        <v>95.9</v>
      </c>
      <c r="E135" s="273">
        <v>93.4</v>
      </c>
      <c r="F135" s="273">
        <v>95.4</v>
      </c>
      <c r="G135" s="273">
        <v>93.3</v>
      </c>
      <c r="H135" s="273">
        <v>93.8</v>
      </c>
      <c r="I135" s="273">
        <v>92.3</v>
      </c>
      <c r="J135" s="273">
        <v>94</v>
      </c>
      <c r="K135" s="273">
        <v>94.8</v>
      </c>
      <c r="L135" s="273">
        <v>96.1</v>
      </c>
      <c r="M135" s="273">
        <v>92.9</v>
      </c>
      <c r="N135" s="273">
        <v>94.1</v>
      </c>
      <c r="O135" s="273">
        <v>93</v>
      </c>
      <c r="P135" s="273">
        <v>93.2</v>
      </c>
      <c r="Q135" s="273">
        <v>91.8</v>
      </c>
      <c r="R135" s="273">
        <v>93.2</v>
      </c>
      <c r="S135" s="273">
        <v>92.3</v>
      </c>
      <c r="T135" s="273">
        <v>91.9</v>
      </c>
      <c r="U135" s="273">
        <v>91.9</v>
      </c>
      <c r="V135" s="273">
        <v>93.5</v>
      </c>
      <c r="W135" s="273">
        <v>91</v>
      </c>
      <c r="X135" s="273">
        <v>90.1</v>
      </c>
      <c r="Y135" s="273">
        <v>90.7</v>
      </c>
      <c r="Z135" s="273">
        <v>88.6</v>
      </c>
      <c r="AA135" s="273">
        <v>89.5</v>
      </c>
      <c r="AB135" s="273">
        <v>91</v>
      </c>
    </row>
    <row r="136" spans="1:28">
      <c r="A136" s="272" t="s">
        <v>25</v>
      </c>
      <c r="B136" s="273">
        <v>98.6</v>
      </c>
      <c r="C136" s="273">
        <v>101.1</v>
      </c>
      <c r="D136" s="273">
        <v>100.2</v>
      </c>
      <c r="E136" s="273">
        <v>103.9</v>
      </c>
      <c r="F136" s="273">
        <v>97.5</v>
      </c>
      <c r="G136" s="273">
        <v>102.6</v>
      </c>
      <c r="H136" s="273">
        <v>100.1</v>
      </c>
      <c r="I136" s="273">
        <v>99.6</v>
      </c>
      <c r="J136" s="273">
        <v>98.7</v>
      </c>
      <c r="K136" s="273">
        <v>103.9</v>
      </c>
      <c r="L136" s="273">
        <v>100.3</v>
      </c>
      <c r="M136" s="273">
        <v>97.5</v>
      </c>
      <c r="N136" s="273">
        <v>102</v>
      </c>
      <c r="O136" s="273">
        <v>97.8</v>
      </c>
      <c r="P136" s="273">
        <v>97.8</v>
      </c>
      <c r="Q136" s="273">
        <v>102.3</v>
      </c>
      <c r="R136" s="273">
        <v>104.2</v>
      </c>
      <c r="S136" s="273">
        <v>98.6</v>
      </c>
      <c r="T136" s="273">
        <v>100.1</v>
      </c>
      <c r="U136" s="273">
        <v>98.9</v>
      </c>
      <c r="V136" s="273">
        <v>104.2</v>
      </c>
      <c r="W136" s="273">
        <v>95.8</v>
      </c>
      <c r="X136" s="273">
        <v>101</v>
      </c>
      <c r="Y136" s="273">
        <v>100.8</v>
      </c>
      <c r="Z136" s="273">
        <v>97.9</v>
      </c>
      <c r="AA136" s="273">
        <v>102.8</v>
      </c>
      <c r="AB136" s="273">
        <v>100.7</v>
      </c>
    </row>
    <row r="137" spans="1:28">
      <c r="A137" s="272" t="s">
        <v>30</v>
      </c>
      <c r="B137" s="273">
        <v>100.5</v>
      </c>
      <c r="C137" s="273" t="s">
        <v>39</v>
      </c>
      <c r="D137" s="273">
        <v>95.9</v>
      </c>
      <c r="E137" s="273">
        <v>101.4</v>
      </c>
      <c r="F137" s="273">
        <v>97.6</v>
      </c>
      <c r="G137" s="273">
        <v>102.6</v>
      </c>
      <c r="H137" s="273">
        <v>110.4</v>
      </c>
      <c r="I137" s="273">
        <v>89.7</v>
      </c>
      <c r="J137" s="273">
        <v>102.3</v>
      </c>
      <c r="K137" s="273">
        <v>84.1</v>
      </c>
      <c r="L137" s="273">
        <v>94.8</v>
      </c>
      <c r="M137" s="273">
        <v>101.3</v>
      </c>
      <c r="N137" s="273">
        <v>98</v>
      </c>
      <c r="O137" s="273">
        <v>99.2</v>
      </c>
      <c r="P137" s="273">
        <v>100.3</v>
      </c>
      <c r="Q137" s="273">
        <v>102.2</v>
      </c>
      <c r="R137" s="273">
        <v>102.2</v>
      </c>
      <c r="S137" s="273">
        <v>98.2</v>
      </c>
      <c r="T137" s="273">
        <v>99</v>
      </c>
      <c r="U137" s="273">
        <v>99.5</v>
      </c>
      <c r="V137" s="273">
        <v>94.4</v>
      </c>
      <c r="W137" s="273">
        <v>101.8</v>
      </c>
      <c r="X137" s="273">
        <v>101.7</v>
      </c>
      <c r="Y137" s="273">
        <v>100.4</v>
      </c>
      <c r="Z137" s="273">
        <v>92.4</v>
      </c>
      <c r="AA137" s="273">
        <v>102.9</v>
      </c>
      <c r="AB137" s="273">
        <v>109.1</v>
      </c>
    </row>
    <row r="138" spans="1:28">
      <c r="A138" s="272" t="s">
        <v>31</v>
      </c>
      <c r="B138" s="273">
        <v>104.3</v>
      </c>
      <c r="C138" s="273">
        <v>97.5</v>
      </c>
      <c r="D138" s="273">
        <v>91.9</v>
      </c>
      <c r="E138" s="273">
        <v>97.5</v>
      </c>
      <c r="F138" s="273">
        <v>90.4</v>
      </c>
      <c r="G138" s="273">
        <v>114.5</v>
      </c>
      <c r="H138" s="273">
        <v>91.1</v>
      </c>
      <c r="I138" s="273">
        <v>94.1</v>
      </c>
      <c r="J138" s="273">
        <v>87.8</v>
      </c>
      <c r="K138" s="273">
        <v>85.9</v>
      </c>
      <c r="L138" s="273">
        <v>100.3</v>
      </c>
      <c r="M138" s="273">
        <v>74.099999999999994</v>
      </c>
      <c r="N138" s="273">
        <v>75.3</v>
      </c>
      <c r="O138" s="273">
        <v>88.5</v>
      </c>
      <c r="P138" s="273">
        <v>93.4</v>
      </c>
      <c r="Q138" s="273">
        <v>91.9</v>
      </c>
      <c r="R138" s="273">
        <v>96.9</v>
      </c>
      <c r="S138" s="273">
        <v>94.4</v>
      </c>
      <c r="T138" s="273">
        <v>92.4</v>
      </c>
      <c r="U138" s="273">
        <v>89.8</v>
      </c>
      <c r="V138" s="273">
        <v>98.7</v>
      </c>
      <c r="W138" s="273">
        <v>91.4</v>
      </c>
      <c r="X138" s="273">
        <v>93</v>
      </c>
      <c r="Y138" s="273">
        <v>93.2</v>
      </c>
      <c r="Z138" s="273">
        <v>92.9</v>
      </c>
      <c r="AA138" s="273">
        <v>100.7</v>
      </c>
      <c r="AB138" s="273">
        <v>97.9</v>
      </c>
    </row>
    <row r="139" spans="1:28">
      <c r="A139" s="272" t="s">
        <v>19</v>
      </c>
      <c r="B139" s="273">
        <v>100.7</v>
      </c>
      <c r="C139" s="273">
        <v>98.8</v>
      </c>
      <c r="D139" s="273">
        <v>101.4</v>
      </c>
      <c r="E139" s="273">
        <v>99</v>
      </c>
      <c r="F139" s="273">
        <v>100</v>
      </c>
      <c r="G139" s="273">
        <v>98.3</v>
      </c>
      <c r="H139" s="273">
        <v>100.9</v>
      </c>
      <c r="I139" s="273">
        <v>99.6</v>
      </c>
      <c r="J139" s="273">
        <v>101.8</v>
      </c>
      <c r="K139" s="273">
        <v>97.8</v>
      </c>
      <c r="L139" s="273">
        <v>102.1</v>
      </c>
      <c r="M139" s="273">
        <v>98.8</v>
      </c>
      <c r="N139" s="273">
        <v>100.6</v>
      </c>
      <c r="O139" s="273">
        <v>100.2</v>
      </c>
      <c r="P139" s="273">
        <v>99.6</v>
      </c>
      <c r="Q139" s="273">
        <v>99.4</v>
      </c>
      <c r="R139" s="273">
        <v>101</v>
      </c>
      <c r="S139" s="273">
        <v>98.8</v>
      </c>
      <c r="T139" s="273">
        <v>100.2</v>
      </c>
      <c r="U139" s="273">
        <v>100.1</v>
      </c>
      <c r="V139" s="273">
        <v>99.4</v>
      </c>
      <c r="W139" s="273">
        <v>99.6</v>
      </c>
      <c r="X139" s="273">
        <v>100.5</v>
      </c>
      <c r="Y139" s="273">
        <v>100.3</v>
      </c>
      <c r="Z139" s="273">
        <v>100.3</v>
      </c>
      <c r="AA139" s="273">
        <v>99.3</v>
      </c>
      <c r="AB139" s="273">
        <v>100</v>
      </c>
    </row>
    <row r="140" spans="1:28">
      <c r="A140" s="272" t="s">
        <v>6</v>
      </c>
      <c r="B140" s="273" t="s">
        <v>39</v>
      </c>
      <c r="C140" s="273" t="s">
        <v>39</v>
      </c>
      <c r="D140" s="273" t="s">
        <v>39</v>
      </c>
      <c r="E140" s="273" t="s">
        <v>39</v>
      </c>
      <c r="F140" s="273" t="s">
        <v>39</v>
      </c>
      <c r="G140" s="273" t="s">
        <v>39</v>
      </c>
      <c r="H140" s="273" t="s">
        <v>39</v>
      </c>
      <c r="I140" s="273" t="s">
        <v>39</v>
      </c>
      <c r="J140" s="273">
        <v>81.2</v>
      </c>
      <c r="K140" s="273">
        <v>75.3</v>
      </c>
      <c r="L140" s="273">
        <v>76</v>
      </c>
      <c r="M140" s="273">
        <v>71.5</v>
      </c>
      <c r="N140" s="273">
        <v>72.3</v>
      </c>
      <c r="O140" s="273">
        <v>75.5</v>
      </c>
      <c r="P140" s="273">
        <v>77.400000000000006</v>
      </c>
      <c r="Q140" s="273">
        <v>81.2</v>
      </c>
      <c r="R140" s="273">
        <v>78.8</v>
      </c>
      <c r="S140" s="273">
        <v>82.2</v>
      </c>
      <c r="T140" s="273">
        <v>80.599999999999994</v>
      </c>
      <c r="U140" s="273">
        <v>77.7</v>
      </c>
      <c r="V140" s="273">
        <v>84.7</v>
      </c>
      <c r="W140" s="273">
        <v>82.4</v>
      </c>
      <c r="X140" s="273">
        <v>81.400000000000006</v>
      </c>
      <c r="Y140" s="273">
        <v>84.6</v>
      </c>
      <c r="Z140" s="273">
        <v>87.7</v>
      </c>
      <c r="AA140" s="273">
        <v>93.2</v>
      </c>
      <c r="AB140" s="273">
        <v>89.3</v>
      </c>
    </row>
    <row r="141" spans="1:28">
      <c r="A141" s="272" t="s">
        <v>32</v>
      </c>
      <c r="B141" s="273">
        <v>100</v>
      </c>
      <c r="C141" s="273">
        <v>108.7</v>
      </c>
      <c r="D141" s="273">
        <v>112.5</v>
      </c>
      <c r="E141" s="273">
        <v>100</v>
      </c>
      <c r="F141" s="273">
        <v>100</v>
      </c>
      <c r="G141" s="273">
        <v>104.8</v>
      </c>
      <c r="H141" s="273">
        <v>100</v>
      </c>
      <c r="I141" s="273">
        <v>100</v>
      </c>
      <c r="J141" s="273">
        <v>100</v>
      </c>
      <c r="K141" s="273">
        <v>109.5</v>
      </c>
      <c r="L141" s="273">
        <v>100.3</v>
      </c>
      <c r="M141" s="273">
        <v>99.8</v>
      </c>
      <c r="N141" s="273">
        <v>99.8</v>
      </c>
      <c r="O141" s="273">
        <v>99.8</v>
      </c>
      <c r="P141" s="273">
        <v>99.9</v>
      </c>
      <c r="Q141" s="273">
        <v>100</v>
      </c>
      <c r="R141" s="273">
        <v>100</v>
      </c>
      <c r="S141" s="273">
        <v>100</v>
      </c>
      <c r="T141" s="273">
        <v>100</v>
      </c>
      <c r="U141" s="273">
        <v>100</v>
      </c>
      <c r="V141" s="273">
        <v>99.2</v>
      </c>
      <c r="W141" s="273">
        <v>101.6</v>
      </c>
      <c r="X141" s="273">
        <v>101.4</v>
      </c>
      <c r="Y141" s="273">
        <v>104.6</v>
      </c>
      <c r="Z141" s="273">
        <v>98.3</v>
      </c>
      <c r="AA141" s="273">
        <v>97.8</v>
      </c>
      <c r="AB141" s="273">
        <v>101.6</v>
      </c>
    </row>
    <row r="142" spans="1:28">
      <c r="A142" s="272" t="s">
        <v>12</v>
      </c>
      <c r="B142" s="273">
        <v>88.1</v>
      </c>
      <c r="C142" s="273">
        <v>90.2</v>
      </c>
      <c r="D142" s="273">
        <v>92.4</v>
      </c>
      <c r="E142" s="273">
        <v>90.7</v>
      </c>
      <c r="F142" s="273">
        <v>91.5</v>
      </c>
      <c r="G142" s="273">
        <v>85.7</v>
      </c>
      <c r="H142" s="273">
        <v>91.7</v>
      </c>
      <c r="I142" s="273">
        <v>92.3</v>
      </c>
      <c r="J142" s="273">
        <v>92</v>
      </c>
      <c r="K142" s="273">
        <v>89.1</v>
      </c>
      <c r="L142" s="273">
        <v>97.3</v>
      </c>
      <c r="M142" s="273">
        <v>93.7</v>
      </c>
      <c r="N142" s="273">
        <v>90.8</v>
      </c>
      <c r="O142" s="273">
        <v>91.9</v>
      </c>
      <c r="P142" s="273">
        <v>95.2</v>
      </c>
      <c r="Q142" s="273">
        <v>96.2</v>
      </c>
      <c r="R142" s="273">
        <v>96</v>
      </c>
      <c r="S142" s="273">
        <v>92.4</v>
      </c>
      <c r="T142" s="273">
        <v>97.7</v>
      </c>
      <c r="U142" s="273">
        <v>97.8</v>
      </c>
      <c r="V142" s="273">
        <v>94.3</v>
      </c>
      <c r="W142" s="273">
        <v>92.3</v>
      </c>
      <c r="X142" s="273">
        <v>98.2</v>
      </c>
      <c r="Y142" s="273">
        <v>95.6</v>
      </c>
      <c r="Z142" s="273">
        <v>91.9</v>
      </c>
      <c r="AA142" s="273">
        <v>101.6</v>
      </c>
      <c r="AB142" s="273">
        <v>95.6</v>
      </c>
    </row>
    <row r="143" spans="1:28">
      <c r="A143" s="272" t="s">
        <v>15</v>
      </c>
      <c r="B143" s="273">
        <v>90.3</v>
      </c>
      <c r="C143" s="273">
        <v>87.5</v>
      </c>
      <c r="D143" s="273">
        <v>89.1</v>
      </c>
      <c r="E143" s="273">
        <v>85.8</v>
      </c>
      <c r="F143" s="273">
        <v>89.7</v>
      </c>
      <c r="G143" s="273">
        <v>89.3</v>
      </c>
      <c r="H143" s="273">
        <v>90.9</v>
      </c>
      <c r="I143" s="273">
        <v>90.2</v>
      </c>
      <c r="J143" s="273">
        <v>93.7</v>
      </c>
      <c r="K143" s="273">
        <v>91.1</v>
      </c>
      <c r="L143" s="273">
        <v>89.1</v>
      </c>
      <c r="M143" s="273">
        <v>89.2</v>
      </c>
      <c r="N143" s="273">
        <v>93.8</v>
      </c>
      <c r="O143" s="273">
        <v>93.4</v>
      </c>
      <c r="P143" s="273">
        <v>93.4</v>
      </c>
      <c r="Q143" s="273">
        <v>91.6</v>
      </c>
      <c r="R143" s="273">
        <v>95.4</v>
      </c>
      <c r="S143" s="273">
        <v>91.4</v>
      </c>
      <c r="T143" s="273">
        <v>92.7</v>
      </c>
      <c r="U143" s="273">
        <v>91.9</v>
      </c>
      <c r="V143" s="273">
        <v>89.9</v>
      </c>
      <c r="W143" s="273">
        <v>91.6</v>
      </c>
      <c r="X143" s="273">
        <v>91.9</v>
      </c>
      <c r="Y143" s="273">
        <v>92.5</v>
      </c>
      <c r="Z143" s="273">
        <v>91.6</v>
      </c>
      <c r="AA143" s="273">
        <v>93.9</v>
      </c>
      <c r="AB143" s="273">
        <v>92</v>
      </c>
    </row>
    <row r="144" spans="1:28">
      <c r="A144" s="272" t="s">
        <v>29</v>
      </c>
      <c r="B144" s="273">
        <v>104.8</v>
      </c>
      <c r="C144" s="273">
        <v>95.3</v>
      </c>
      <c r="D144" s="273">
        <v>98.6</v>
      </c>
      <c r="E144" s="273">
        <v>102.1</v>
      </c>
      <c r="F144" s="273">
        <v>96</v>
      </c>
      <c r="G144" s="273">
        <v>95.9</v>
      </c>
      <c r="H144" s="273">
        <v>97.5</v>
      </c>
      <c r="I144" s="273">
        <v>99.6</v>
      </c>
      <c r="J144" s="273">
        <v>97.7</v>
      </c>
      <c r="K144" s="273">
        <v>95.4</v>
      </c>
      <c r="L144" s="273">
        <v>98.7</v>
      </c>
      <c r="M144" s="273">
        <v>92.5</v>
      </c>
      <c r="N144" s="273">
        <v>95.5</v>
      </c>
      <c r="O144" s="273">
        <v>97.6</v>
      </c>
      <c r="P144" s="273">
        <v>95.5</v>
      </c>
      <c r="Q144" s="273">
        <v>97.5</v>
      </c>
      <c r="R144" s="273">
        <v>99.7</v>
      </c>
      <c r="S144" s="273">
        <v>104.6</v>
      </c>
      <c r="T144" s="273">
        <v>96.4</v>
      </c>
      <c r="U144" s="273">
        <v>98.9</v>
      </c>
      <c r="V144" s="273">
        <v>97</v>
      </c>
      <c r="W144" s="273">
        <v>95.9</v>
      </c>
      <c r="X144" s="273">
        <v>95</v>
      </c>
      <c r="Y144" s="273">
        <v>91.3</v>
      </c>
      <c r="Z144" s="273">
        <v>93.1</v>
      </c>
      <c r="AA144" s="273">
        <v>96.9</v>
      </c>
      <c r="AB144" s="273">
        <v>92.8</v>
      </c>
    </row>
    <row r="145" spans="1:28">
      <c r="A145" s="272" t="s">
        <v>21</v>
      </c>
      <c r="B145" s="273">
        <v>101</v>
      </c>
      <c r="C145" s="273">
        <v>102.2</v>
      </c>
      <c r="D145" s="273">
        <v>99.4</v>
      </c>
      <c r="E145" s="273">
        <v>100.3</v>
      </c>
      <c r="F145" s="273">
        <v>99.4</v>
      </c>
      <c r="G145" s="273">
        <v>100.6</v>
      </c>
      <c r="H145" s="273">
        <v>98.6</v>
      </c>
      <c r="I145" s="273">
        <v>100.5</v>
      </c>
      <c r="J145" s="273">
        <v>100</v>
      </c>
      <c r="K145" s="273">
        <v>101.6</v>
      </c>
      <c r="L145" s="273">
        <v>99.4</v>
      </c>
      <c r="M145" s="273">
        <v>102.8</v>
      </c>
      <c r="N145" s="273">
        <v>96.2</v>
      </c>
      <c r="O145" s="273">
        <v>103.1</v>
      </c>
      <c r="P145" s="273">
        <v>97.9</v>
      </c>
      <c r="Q145" s="273">
        <v>102.3</v>
      </c>
      <c r="R145" s="273">
        <v>99</v>
      </c>
      <c r="S145" s="273">
        <v>97.9</v>
      </c>
      <c r="T145" s="273">
        <v>102.9</v>
      </c>
      <c r="U145" s="273">
        <v>99.3</v>
      </c>
      <c r="V145" s="273">
        <v>97.5</v>
      </c>
      <c r="W145" s="273">
        <v>100.8</v>
      </c>
      <c r="X145" s="273">
        <v>98.7</v>
      </c>
      <c r="Y145" s="273">
        <v>95.1</v>
      </c>
      <c r="Z145" s="273">
        <v>95.5</v>
      </c>
      <c r="AA145" s="273">
        <v>99.9</v>
      </c>
      <c r="AB145" s="273">
        <v>96.9</v>
      </c>
    </row>
    <row r="146" spans="1:28">
      <c r="A146" s="272" t="s">
        <v>33</v>
      </c>
      <c r="B146" s="273" t="s">
        <v>39</v>
      </c>
      <c r="C146" s="273" t="s">
        <v>39</v>
      </c>
      <c r="D146" s="273">
        <v>47.9</v>
      </c>
      <c r="E146" s="273">
        <v>48.8</v>
      </c>
      <c r="F146" s="273">
        <v>38.4</v>
      </c>
      <c r="G146" s="273">
        <v>48.6</v>
      </c>
      <c r="H146" s="273">
        <v>47</v>
      </c>
      <c r="I146" s="273">
        <v>54.1</v>
      </c>
      <c r="J146" s="273">
        <v>43.7</v>
      </c>
      <c r="K146" s="273">
        <v>34.4</v>
      </c>
      <c r="L146" s="273">
        <v>34.200000000000003</v>
      </c>
      <c r="M146" s="273">
        <v>45.8</v>
      </c>
      <c r="N146" s="273">
        <v>32.9</v>
      </c>
      <c r="O146" s="273">
        <v>31.5</v>
      </c>
      <c r="P146" s="273">
        <v>46.8</v>
      </c>
      <c r="Q146" s="273">
        <v>38.5</v>
      </c>
      <c r="R146" s="273">
        <v>43.8</v>
      </c>
      <c r="S146" s="273">
        <v>51.3</v>
      </c>
      <c r="T146" s="273">
        <v>51.7</v>
      </c>
      <c r="U146" s="273">
        <v>51.2</v>
      </c>
      <c r="V146" s="273">
        <v>51.9</v>
      </c>
      <c r="W146" s="273">
        <v>47</v>
      </c>
      <c r="X146" s="273">
        <v>51.2</v>
      </c>
      <c r="Y146" s="273">
        <v>46.8</v>
      </c>
      <c r="Z146" s="273">
        <v>54</v>
      </c>
      <c r="AA146" s="273">
        <v>53.3</v>
      </c>
      <c r="AB146" s="273">
        <v>56.7</v>
      </c>
    </row>
    <row r="147" spans="1:28">
      <c r="A147" s="272" t="s">
        <v>35</v>
      </c>
      <c r="B147" s="273">
        <v>102.8</v>
      </c>
      <c r="C147" s="273">
        <v>98.2</v>
      </c>
      <c r="D147" s="273">
        <v>99.2</v>
      </c>
      <c r="E147" s="273">
        <v>99.8</v>
      </c>
      <c r="F147" s="273">
        <v>101.5</v>
      </c>
      <c r="G147" s="273">
        <v>97.8</v>
      </c>
      <c r="H147" s="273">
        <v>99.4</v>
      </c>
      <c r="I147" s="273">
        <v>102.9</v>
      </c>
      <c r="J147" s="273">
        <v>98.6</v>
      </c>
      <c r="K147" s="273">
        <v>97.5</v>
      </c>
      <c r="L147" s="273">
        <v>101.5</v>
      </c>
      <c r="M147" s="273">
        <v>97.9</v>
      </c>
      <c r="N147" s="273">
        <v>100.7</v>
      </c>
      <c r="O147" s="273">
        <v>101.3</v>
      </c>
      <c r="P147" s="273">
        <v>101.4</v>
      </c>
      <c r="Q147" s="273">
        <v>101.3</v>
      </c>
      <c r="R147" s="273">
        <v>97.8</v>
      </c>
      <c r="S147" s="273">
        <v>98.9</v>
      </c>
      <c r="T147" s="273">
        <v>101.7</v>
      </c>
      <c r="U147" s="273">
        <v>100.3</v>
      </c>
      <c r="V147" s="273">
        <v>99.2</v>
      </c>
      <c r="W147" s="273">
        <v>99.7</v>
      </c>
      <c r="X147" s="273">
        <v>104.3</v>
      </c>
      <c r="Y147" s="273">
        <v>97.3</v>
      </c>
      <c r="Z147" s="273">
        <v>97.7</v>
      </c>
      <c r="AA147" s="273">
        <v>99.6</v>
      </c>
      <c r="AB147" s="273">
        <v>100.3</v>
      </c>
    </row>
    <row r="148" spans="1:28">
      <c r="A148" s="272" t="s">
        <v>34</v>
      </c>
      <c r="B148" s="273">
        <v>100</v>
      </c>
      <c r="C148" s="273">
        <v>93.6</v>
      </c>
      <c r="D148" s="273">
        <v>97.3</v>
      </c>
      <c r="E148" s="273">
        <v>98.3</v>
      </c>
      <c r="F148" s="273">
        <v>95</v>
      </c>
      <c r="G148" s="273">
        <v>100.6</v>
      </c>
      <c r="H148" s="273">
        <v>98.6</v>
      </c>
      <c r="I148" s="273">
        <v>98.7</v>
      </c>
      <c r="J148" s="273">
        <v>100.6</v>
      </c>
      <c r="K148" s="273">
        <v>96</v>
      </c>
      <c r="L148" s="273">
        <v>90.5</v>
      </c>
      <c r="M148" s="273">
        <v>89.3</v>
      </c>
      <c r="N148" s="273">
        <v>90.2</v>
      </c>
      <c r="O148" s="273">
        <v>93.2</v>
      </c>
      <c r="P148" s="273">
        <v>95</v>
      </c>
      <c r="Q148" s="273">
        <v>88.2</v>
      </c>
      <c r="R148" s="273">
        <v>95.1</v>
      </c>
      <c r="S148" s="273">
        <v>90.5</v>
      </c>
      <c r="T148" s="273">
        <v>91.1</v>
      </c>
      <c r="U148" s="273">
        <v>88.7</v>
      </c>
      <c r="V148" s="273">
        <v>89.6</v>
      </c>
      <c r="W148" s="273">
        <v>91</v>
      </c>
      <c r="X148" s="273">
        <v>90.6</v>
      </c>
      <c r="Y148" s="273">
        <v>89.9</v>
      </c>
      <c r="Z148" s="273">
        <v>91</v>
      </c>
      <c r="AA148" s="273">
        <v>89.4</v>
      </c>
      <c r="AB148" s="273">
        <v>91.8</v>
      </c>
    </row>
    <row r="149" spans="1:28">
      <c r="A149" s="272" t="s">
        <v>16</v>
      </c>
      <c r="B149" s="273">
        <v>99.7</v>
      </c>
      <c r="C149" s="273">
        <v>93.9</v>
      </c>
      <c r="D149" s="273">
        <v>96.8</v>
      </c>
      <c r="E149" s="273">
        <v>93.6</v>
      </c>
      <c r="F149" s="273">
        <v>114.5</v>
      </c>
      <c r="G149" s="273">
        <v>94.6</v>
      </c>
      <c r="H149" s="273">
        <v>97.1</v>
      </c>
      <c r="I149" s="273">
        <v>98.1</v>
      </c>
      <c r="J149" s="273">
        <v>96.6</v>
      </c>
      <c r="K149" s="273">
        <v>94.4</v>
      </c>
      <c r="L149" s="273">
        <v>103.5</v>
      </c>
      <c r="M149" s="273">
        <v>102.8</v>
      </c>
      <c r="N149" s="273">
        <v>93.1</v>
      </c>
      <c r="O149" s="273">
        <v>100.5</v>
      </c>
      <c r="P149" s="273">
        <v>95.2</v>
      </c>
      <c r="Q149" s="273">
        <v>98.4</v>
      </c>
      <c r="R149" s="273">
        <v>99.4</v>
      </c>
      <c r="S149" s="273">
        <v>98.1</v>
      </c>
      <c r="T149" s="273">
        <v>100.9</v>
      </c>
      <c r="U149" s="273">
        <v>98.2</v>
      </c>
      <c r="V149" s="273">
        <v>89.4</v>
      </c>
      <c r="W149" s="273">
        <v>97.3</v>
      </c>
      <c r="X149" s="273">
        <v>92.9</v>
      </c>
      <c r="Y149" s="273">
        <v>104.4</v>
      </c>
      <c r="Z149" s="273">
        <v>94.8</v>
      </c>
      <c r="AA149" s="273">
        <v>106</v>
      </c>
      <c r="AB149" s="273">
        <v>94.7</v>
      </c>
    </row>
    <row r="150" spans="1:28">
      <c r="A150" s="272" t="s">
        <v>23</v>
      </c>
      <c r="B150" s="273">
        <v>99.7</v>
      </c>
      <c r="C150" s="273">
        <v>97.2</v>
      </c>
      <c r="D150" s="273">
        <v>97.1</v>
      </c>
      <c r="E150" s="273">
        <v>99.9</v>
      </c>
      <c r="F150" s="273">
        <v>103.4</v>
      </c>
      <c r="G150" s="273">
        <v>95.6</v>
      </c>
      <c r="H150" s="273">
        <v>102.4</v>
      </c>
      <c r="I150" s="273">
        <v>100.1</v>
      </c>
      <c r="J150" s="273">
        <v>103.7</v>
      </c>
      <c r="K150" s="273">
        <v>95.2</v>
      </c>
      <c r="L150" s="273">
        <v>100.8</v>
      </c>
      <c r="M150" s="273">
        <v>104.1</v>
      </c>
      <c r="N150" s="273">
        <v>91.4</v>
      </c>
      <c r="O150" s="273">
        <v>105.2</v>
      </c>
      <c r="P150" s="273">
        <v>98</v>
      </c>
      <c r="Q150" s="273">
        <v>104</v>
      </c>
      <c r="R150" s="273">
        <v>99.5</v>
      </c>
      <c r="S150" s="273">
        <v>99.1</v>
      </c>
      <c r="T150" s="273">
        <v>102.6</v>
      </c>
      <c r="U150" s="273">
        <v>101.7</v>
      </c>
      <c r="V150" s="273">
        <v>93.6</v>
      </c>
      <c r="W150" s="273">
        <v>98.6</v>
      </c>
      <c r="X150" s="273">
        <v>95.4</v>
      </c>
      <c r="Y150" s="273">
        <v>100.4</v>
      </c>
      <c r="Z150" s="273">
        <v>101.6</v>
      </c>
      <c r="AA150" s="273">
        <v>103.8</v>
      </c>
      <c r="AB150" s="273">
        <v>95.9</v>
      </c>
    </row>
    <row r="151" spans="1:28" ht="25.5">
      <c r="A151" s="272" t="s">
        <v>171</v>
      </c>
      <c r="B151" s="273" t="s">
        <v>301</v>
      </c>
      <c r="C151" s="273" t="s">
        <v>302</v>
      </c>
      <c r="D151" s="273" t="s">
        <v>229</v>
      </c>
      <c r="E151" s="273" t="s">
        <v>303</v>
      </c>
      <c r="F151" s="273" t="s">
        <v>304</v>
      </c>
      <c r="G151" s="273" t="s">
        <v>305</v>
      </c>
      <c r="H151" s="273" t="s">
        <v>306</v>
      </c>
      <c r="I151" s="273" t="s">
        <v>307</v>
      </c>
      <c r="J151" s="273" t="s">
        <v>308</v>
      </c>
      <c r="K151" s="273" t="s">
        <v>309</v>
      </c>
      <c r="L151" s="273" t="s">
        <v>310</v>
      </c>
      <c r="M151" s="273" t="s">
        <v>311</v>
      </c>
      <c r="N151" s="273" t="s">
        <v>312</v>
      </c>
      <c r="O151" s="273" t="s">
        <v>313</v>
      </c>
      <c r="P151" s="273" t="s">
        <v>314</v>
      </c>
      <c r="Q151" s="273" t="s">
        <v>315</v>
      </c>
      <c r="R151" s="273">
        <v>8.6999999999999993</v>
      </c>
      <c r="S151" s="273">
        <v>2.1</v>
      </c>
      <c r="T151" s="273">
        <v>9.1</v>
      </c>
      <c r="U151" s="273">
        <v>7.7</v>
      </c>
      <c r="V151" s="273">
        <v>14.1</v>
      </c>
      <c r="W151" s="273">
        <v>26.8</v>
      </c>
      <c r="X151" s="273">
        <v>36.700000000000003</v>
      </c>
      <c r="Y151" s="273">
        <v>39.6</v>
      </c>
      <c r="Z151" s="273">
        <v>42.4</v>
      </c>
      <c r="AA151" s="273">
        <v>36.700000000000003</v>
      </c>
      <c r="AB151" s="273">
        <v>33.9</v>
      </c>
    </row>
    <row r="152" spans="1:28">
      <c r="A152" s="272" t="s">
        <v>172</v>
      </c>
      <c r="B152" s="273">
        <v>99.6</v>
      </c>
      <c r="C152" s="273">
        <v>98.7</v>
      </c>
      <c r="D152" s="273">
        <v>107.3</v>
      </c>
      <c r="E152" s="273">
        <v>97.3</v>
      </c>
      <c r="F152" s="273">
        <v>99.9</v>
      </c>
      <c r="G152" s="273">
        <v>100.1</v>
      </c>
      <c r="H152" s="273">
        <v>96.8</v>
      </c>
      <c r="I152" s="273">
        <v>98.4</v>
      </c>
      <c r="J152" s="273">
        <v>100.3</v>
      </c>
      <c r="K152" s="273">
        <v>103.6</v>
      </c>
      <c r="L152" s="273">
        <v>104.3</v>
      </c>
      <c r="M152" s="273">
        <v>99.7</v>
      </c>
      <c r="N152" s="273">
        <v>97.4</v>
      </c>
      <c r="O152" s="273">
        <v>94.2</v>
      </c>
      <c r="P152" s="273">
        <v>103.3</v>
      </c>
      <c r="Q152" s="273">
        <v>102</v>
      </c>
      <c r="R152" s="273">
        <v>97.4</v>
      </c>
      <c r="S152" s="273">
        <v>99.9</v>
      </c>
      <c r="T152" s="273">
        <v>99.8</v>
      </c>
      <c r="U152" s="273">
        <v>101.9</v>
      </c>
      <c r="V152" s="273">
        <v>95.6</v>
      </c>
      <c r="W152" s="273">
        <v>100.6</v>
      </c>
      <c r="X152" s="273">
        <v>100.7</v>
      </c>
      <c r="Y152" s="273">
        <v>101.8</v>
      </c>
      <c r="Z152" s="273">
        <v>99</v>
      </c>
      <c r="AA152" s="273">
        <v>102.5</v>
      </c>
      <c r="AB152" s="273">
        <v>103.4</v>
      </c>
    </row>
    <row r="153" spans="1:28" ht="25.5">
      <c r="A153" s="272" t="s">
        <v>40</v>
      </c>
      <c r="B153" s="273" t="s">
        <v>316</v>
      </c>
      <c r="C153" s="273" t="s">
        <v>317</v>
      </c>
      <c r="D153" s="273" t="s">
        <v>318</v>
      </c>
      <c r="E153" s="273" t="s">
        <v>319</v>
      </c>
      <c r="F153" s="273" t="s">
        <v>320</v>
      </c>
      <c r="G153" s="273" t="s">
        <v>321</v>
      </c>
      <c r="H153" s="273" t="s">
        <v>322</v>
      </c>
      <c r="I153" s="273" t="s">
        <v>323</v>
      </c>
      <c r="J153" s="273" t="s">
        <v>324</v>
      </c>
      <c r="K153" s="273" t="s">
        <v>325</v>
      </c>
      <c r="L153" s="273" t="s">
        <v>326</v>
      </c>
      <c r="M153" s="273" t="s">
        <v>327</v>
      </c>
      <c r="N153" s="273" t="s">
        <v>328</v>
      </c>
      <c r="O153" s="273" t="s">
        <v>329</v>
      </c>
      <c r="P153" s="273" t="s">
        <v>330</v>
      </c>
      <c r="Q153" s="273" t="s">
        <v>331</v>
      </c>
      <c r="R153" s="273" t="s">
        <v>332</v>
      </c>
      <c r="S153" s="273" t="s">
        <v>333</v>
      </c>
      <c r="T153" s="273" t="s">
        <v>334</v>
      </c>
      <c r="U153" s="273" t="s">
        <v>335</v>
      </c>
      <c r="V153" s="273" t="s">
        <v>336</v>
      </c>
      <c r="W153" s="273" t="s">
        <v>337</v>
      </c>
      <c r="X153" s="273" t="s">
        <v>338</v>
      </c>
      <c r="Y153" s="273" t="s">
        <v>339</v>
      </c>
      <c r="Z153" s="273" t="s">
        <v>340</v>
      </c>
      <c r="AA153" s="273" t="s">
        <v>341</v>
      </c>
      <c r="AB153" s="273" t="s">
        <v>342</v>
      </c>
    </row>
    <row r="154" spans="1:28">
      <c r="A154" s="272" t="s">
        <v>42</v>
      </c>
      <c r="B154" s="273" t="s">
        <v>39</v>
      </c>
      <c r="C154" s="273" t="s">
        <v>39</v>
      </c>
      <c r="D154" s="273" t="s">
        <v>39</v>
      </c>
      <c r="E154" s="273" t="s">
        <v>39</v>
      </c>
      <c r="F154" s="273" t="s">
        <v>39</v>
      </c>
      <c r="G154" s="273" t="s">
        <v>39</v>
      </c>
      <c r="H154" s="273" t="s">
        <v>39</v>
      </c>
      <c r="I154" s="273" t="s">
        <v>39</v>
      </c>
      <c r="J154" s="273" t="s">
        <v>39</v>
      </c>
      <c r="K154" s="273" t="s">
        <v>39</v>
      </c>
      <c r="L154" s="273" t="s">
        <v>39</v>
      </c>
      <c r="M154" s="273" t="s">
        <v>39</v>
      </c>
      <c r="N154" s="273" t="s">
        <v>39</v>
      </c>
      <c r="O154" s="273" t="s">
        <v>39</v>
      </c>
      <c r="P154" s="273" t="s">
        <v>39</v>
      </c>
      <c r="Q154" s="273" t="s">
        <v>39</v>
      </c>
      <c r="R154" s="273" t="s">
        <v>39</v>
      </c>
      <c r="S154" s="273" t="s">
        <v>39</v>
      </c>
      <c r="T154" s="273" t="s">
        <v>39</v>
      </c>
      <c r="U154" s="273" t="s">
        <v>39</v>
      </c>
      <c r="V154" s="273" t="s">
        <v>39</v>
      </c>
      <c r="W154" s="273" t="s">
        <v>39</v>
      </c>
      <c r="X154" s="273" t="s">
        <v>39</v>
      </c>
      <c r="Y154" s="273" t="s">
        <v>39</v>
      </c>
      <c r="Z154" s="273" t="s">
        <v>39</v>
      </c>
      <c r="AA154" s="273" t="s">
        <v>39</v>
      </c>
      <c r="AB154" s="273" t="s">
        <v>39</v>
      </c>
    </row>
    <row r="155" spans="1:28">
      <c r="A155" s="272" t="s">
        <v>38</v>
      </c>
      <c r="B155" s="273" t="s">
        <v>39</v>
      </c>
      <c r="C155" s="273" t="s">
        <v>39</v>
      </c>
      <c r="D155" s="273" t="s">
        <v>39</v>
      </c>
      <c r="E155" s="273" t="s">
        <v>39</v>
      </c>
      <c r="F155" s="273" t="s">
        <v>39</v>
      </c>
      <c r="G155" s="273" t="s">
        <v>39</v>
      </c>
      <c r="H155" s="273" t="s">
        <v>39</v>
      </c>
      <c r="I155" s="273" t="s">
        <v>39</v>
      </c>
      <c r="J155" s="273" t="s">
        <v>39</v>
      </c>
      <c r="K155" s="273" t="s">
        <v>39</v>
      </c>
      <c r="L155" s="273" t="s">
        <v>39</v>
      </c>
      <c r="M155" s="273" t="s">
        <v>39</v>
      </c>
      <c r="N155" s="273" t="s">
        <v>39</v>
      </c>
      <c r="O155" s="273" t="s">
        <v>39</v>
      </c>
      <c r="P155" s="273" t="s">
        <v>39</v>
      </c>
      <c r="Q155" s="273">
        <v>100</v>
      </c>
      <c r="R155" s="273">
        <v>100</v>
      </c>
      <c r="S155" s="273">
        <v>100</v>
      </c>
      <c r="T155" s="273">
        <v>100</v>
      </c>
      <c r="U155" s="273">
        <v>100</v>
      </c>
      <c r="V155" s="273">
        <v>100</v>
      </c>
      <c r="W155" s="273">
        <v>100</v>
      </c>
      <c r="X155" s="273">
        <v>100</v>
      </c>
      <c r="Y155" s="273">
        <v>100</v>
      </c>
      <c r="Z155" s="273">
        <v>103</v>
      </c>
      <c r="AA155" s="273">
        <v>97.7</v>
      </c>
      <c r="AB155" s="273">
        <v>104.5</v>
      </c>
    </row>
    <row r="156" spans="1:28">
      <c r="A156" s="272" t="s">
        <v>200</v>
      </c>
      <c r="B156" s="273" t="s">
        <v>39</v>
      </c>
      <c r="C156" s="273" t="s">
        <v>39</v>
      </c>
      <c r="D156" s="273" t="s">
        <v>39</v>
      </c>
      <c r="E156" s="273" t="s">
        <v>39</v>
      </c>
      <c r="F156" s="273" t="s">
        <v>39</v>
      </c>
      <c r="G156" s="273" t="s">
        <v>39</v>
      </c>
      <c r="H156" s="273" t="s">
        <v>39</v>
      </c>
      <c r="I156" s="273" t="s">
        <v>39</v>
      </c>
      <c r="J156" s="273" t="s">
        <v>39</v>
      </c>
      <c r="K156" s="273" t="s">
        <v>39</v>
      </c>
      <c r="L156" s="273" t="s">
        <v>39</v>
      </c>
      <c r="M156" s="273" t="s">
        <v>39</v>
      </c>
      <c r="N156" s="273" t="s">
        <v>39</v>
      </c>
      <c r="O156" s="273" t="s">
        <v>39</v>
      </c>
      <c r="P156" s="273" t="s">
        <v>39</v>
      </c>
      <c r="Q156" s="273">
        <v>102.5</v>
      </c>
      <c r="R156" s="273">
        <v>100.3</v>
      </c>
      <c r="S156" s="273">
        <v>96.4</v>
      </c>
      <c r="T156" s="273">
        <v>97.3</v>
      </c>
      <c r="U156" s="273">
        <v>106.7</v>
      </c>
      <c r="V156" s="273">
        <v>97.8</v>
      </c>
      <c r="W156" s="273">
        <v>97.3</v>
      </c>
      <c r="X156" s="273">
        <v>103.8</v>
      </c>
      <c r="Y156" s="273">
        <v>93.9</v>
      </c>
      <c r="Z156" s="273">
        <v>100.7</v>
      </c>
      <c r="AA156" s="273">
        <v>99.8</v>
      </c>
      <c r="AB156" s="273">
        <v>101.7</v>
      </c>
    </row>
    <row r="157" spans="1:28">
      <c r="A157" s="272" t="s">
        <v>201</v>
      </c>
      <c r="B157" s="273">
        <v>0.9</v>
      </c>
      <c r="C157" s="273" t="s">
        <v>343</v>
      </c>
      <c r="D157" s="273" t="s">
        <v>344</v>
      </c>
      <c r="E157" s="273">
        <v>3</v>
      </c>
      <c r="F157" s="273">
        <v>10</v>
      </c>
      <c r="G157" s="273">
        <v>16.2</v>
      </c>
      <c r="H157" s="273">
        <v>19.2</v>
      </c>
      <c r="I157" s="273">
        <v>25.4</v>
      </c>
      <c r="J157" s="273">
        <v>35.1</v>
      </c>
      <c r="K157" s="273">
        <v>70.900000000000006</v>
      </c>
      <c r="L157" s="273">
        <v>71.7</v>
      </c>
      <c r="M157" s="273">
        <v>74.099999999999994</v>
      </c>
      <c r="N157" s="273">
        <v>72.5</v>
      </c>
      <c r="O157" s="273">
        <v>73.400000000000006</v>
      </c>
      <c r="P157" s="273">
        <v>71.099999999999994</v>
      </c>
      <c r="Q157" s="273">
        <v>73.900000000000006</v>
      </c>
      <c r="R157" s="273">
        <v>61.7</v>
      </c>
      <c r="S157" s="273">
        <v>60.8</v>
      </c>
      <c r="T157" s="273">
        <v>66.7</v>
      </c>
      <c r="U157" s="273">
        <v>64.2</v>
      </c>
      <c r="V157" s="273">
        <v>50.6</v>
      </c>
      <c r="W157" s="273">
        <v>34</v>
      </c>
      <c r="X157" s="273">
        <v>7.6</v>
      </c>
      <c r="Y157" s="273">
        <v>31.3</v>
      </c>
      <c r="Z157" s="273">
        <v>31.4</v>
      </c>
      <c r="AA157" s="273">
        <v>6.6</v>
      </c>
      <c r="AB157" s="273">
        <v>28.1</v>
      </c>
    </row>
    <row r="158" spans="1:28">
      <c r="A158" s="272" t="s">
        <v>43</v>
      </c>
      <c r="B158" s="273" t="s">
        <v>39</v>
      </c>
      <c r="C158" s="273" t="s">
        <v>39</v>
      </c>
      <c r="D158" s="273" t="s">
        <v>39</v>
      </c>
      <c r="E158" s="273" t="s">
        <v>39</v>
      </c>
      <c r="F158" s="273" t="s">
        <v>39</v>
      </c>
      <c r="G158" s="273" t="s">
        <v>39</v>
      </c>
      <c r="H158" s="273" t="s">
        <v>39</v>
      </c>
      <c r="I158" s="273" t="s">
        <v>39</v>
      </c>
      <c r="J158" s="273" t="s">
        <v>39</v>
      </c>
      <c r="K158" s="273" t="s">
        <v>39</v>
      </c>
      <c r="L158" s="273" t="s">
        <v>39</v>
      </c>
      <c r="M158" s="273" t="s">
        <v>39</v>
      </c>
      <c r="N158" s="273" t="s">
        <v>39</v>
      </c>
      <c r="O158" s="273" t="s">
        <v>39</v>
      </c>
      <c r="P158" s="273" t="s">
        <v>39</v>
      </c>
      <c r="Q158" s="273" t="s">
        <v>39</v>
      </c>
      <c r="R158" s="273" t="s">
        <v>39</v>
      </c>
      <c r="S158" s="273" t="s">
        <v>39</v>
      </c>
      <c r="T158" s="273" t="s">
        <v>39</v>
      </c>
      <c r="U158" s="273">
        <v>80.400000000000006</v>
      </c>
      <c r="V158" s="273">
        <v>75</v>
      </c>
      <c r="W158" s="273">
        <v>72.900000000000006</v>
      </c>
      <c r="X158" s="273">
        <v>65.8</v>
      </c>
      <c r="Y158" s="273">
        <v>59.4</v>
      </c>
      <c r="Z158" s="273">
        <v>60.6</v>
      </c>
      <c r="AA158" s="273">
        <v>62.8</v>
      </c>
      <c r="AB158" s="273">
        <v>71.2</v>
      </c>
    </row>
    <row r="159" spans="1:28">
      <c r="A159" s="272" t="s">
        <v>44</v>
      </c>
      <c r="B159" s="273">
        <v>88.8</v>
      </c>
      <c r="C159" s="273">
        <v>77</v>
      </c>
      <c r="D159" s="273">
        <v>82.9</v>
      </c>
      <c r="E159" s="273">
        <v>87.7</v>
      </c>
      <c r="F159" s="273">
        <v>89.3</v>
      </c>
      <c r="G159" s="273">
        <v>91.7</v>
      </c>
      <c r="H159" s="273">
        <v>91.5</v>
      </c>
      <c r="I159" s="273">
        <v>88.5</v>
      </c>
      <c r="J159" s="273">
        <v>90.1</v>
      </c>
      <c r="K159" s="273">
        <v>88.8</v>
      </c>
      <c r="L159" s="273">
        <v>93.3</v>
      </c>
      <c r="M159" s="273">
        <v>91.9</v>
      </c>
      <c r="N159" s="273">
        <v>91.3</v>
      </c>
      <c r="O159" s="273">
        <v>93.1</v>
      </c>
      <c r="P159" s="273">
        <v>93</v>
      </c>
      <c r="Q159" s="273">
        <v>90.8</v>
      </c>
      <c r="R159" s="273">
        <v>94</v>
      </c>
      <c r="S159" s="273">
        <v>96.4</v>
      </c>
      <c r="T159" s="273">
        <v>93.4</v>
      </c>
      <c r="U159" s="273">
        <v>90.9</v>
      </c>
      <c r="V159" s="273">
        <v>92.5</v>
      </c>
      <c r="W159" s="273">
        <v>91.4</v>
      </c>
      <c r="X159" s="273">
        <v>94.3</v>
      </c>
      <c r="Y159" s="273">
        <v>92.5</v>
      </c>
      <c r="Z159" s="273">
        <v>92.7</v>
      </c>
      <c r="AA159" s="273">
        <v>96.8</v>
      </c>
      <c r="AB159" s="273">
        <v>94.6</v>
      </c>
    </row>
    <row r="160" spans="1:28" ht="25.5">
      <c r="A160" s="272" t="s">
        <v>204</v>
      </c>
      <c r="B160" s="273" t="s">
        <v>39</v>
      </c>
      <c r="C160" s="273" t="s">
        <v>39</v>
      </c>
      <c r="D160" s="273" t="s">
        <v>39</v>
      </c>
      <c r="E160" s="273" t="s">
        <v>39</v>
      </c>
      <c r="F160" s="273" t="s">
        <v>39</v>
      </c>
      <c r="G160" s="273" t="s">
        <v>39</v>
      </c>
      <c r="H160" s="273" t="s">
        <v>39</v>
      </c>
      <c r="I160" s="273" t="s">
        <v>39</v>
      </c>
      <c r="J160" s="273" t="s">
        <v>39</v>
      </c>
      <c r="K160" s="273" t="s">
        <v>39</v>
      </c>
      <c r="L160" s="273" t="s">
        <v>39</v>
      </c>
      <c r="M160" s="273" t="s">
        <v>39</v>
      </c>
      <c r="N160" s="273" t="s">
        <v>39</v>
      </c>
      <c r="O160" s="273" t="s">
        <v>39</v>
      </c>
      <c r="P160" s="273" t="s">
        <v>39</v>
      </c>
      <c r="Q160" s="273" t="s">
        <v>39</v>
      </c>
      <c r="R160" s="273" t="s">
        <v>39</v>
      </c>
      <c r="S160" s="273" t="s">
        <v>39</v>
      </c>
      <c r="T160" s="273" t="s">
        <v>39</v>
      </c>
      <c r="U160" s="273" t="s">
        <v>39</v>
      </c>
      <c r="V160" s="273" t="s">
        <v>39</v>
      </c>
      <c r="W160" s="273" t="s">
        <v>39</v>
      </c>
      <c r="X160" s="273" t="s">
        <v>39</v>
      </c>
      <c r="Y160" s="273" t="s">
        <v>39</v>
      </c>
      <c r="Z160" s="273" t="s">
        <v>39</v>
      </c>
      <c r="AA160" s="273" t="s">
        <v>39</v>
      </c>
      <c r="AB160" s="273" t="s">
        <v>39</v>
      </c>
    </row>
    <row r="161" spans="1:28">
      <c r="A161" s="272" t="s">
        <v>205</v>
      </c>
      <c r="B161" s="273" t="s">
        <v>39</v>
      </c>
      <c r="C161" s="273" t="s">
        <v>39</v>
      </c>
      <c r="D161" s="273" t="s">
        <v>39</v>
      </c>
      <c r="E161" s="273" t="s">
        <v>39</v>
      </c>
      <c r="F161" s="273" t="s">
        <v>39</v>
      </c>
      <c r="G161" s="273" t="s">
        <v>39</v>
      </c>
      <c r="H161" s="273" t="s">
        <v>39</v>
      </c>
      <c r="I161" s="273" t="s">
        <v>39</v>
      </c>
      <c r="J161" s="273" t="s">
        <v>39</v>
      </c>
      <c r="K161" s="273" t="s">
        <v>39</v>
      </c>
      <c r="L161" s="273" t="s">
        <v>39</v>
      </c>
      <c r="M161" s="273" t="s">
        <v>39</v>
      </c>
      <c r="N161" s="273" t="s">
        <v>39</v>
      </c>
      <c r="O161" s="273" t="s">
        <v>39</v>
      </c>
      <c r="P161" s="273" t="s">
        <v>39</v>
      </c>
      <c r="Q161" s="273" t="s">
        <v>39</v>
      </c>
      <c r="R161" s="273" t="s">
        <v>39</v>
      </c>
      <c r="S161" s="273" t="s">
        <v>39</v>
      </c>
      <c r="T161" s="273" t="s">
        <v>39</v>
      </c>
      <c r="U161" s="273" t="s">
        <v>39</v>
      </c>
      <c r="V161" s="273" t="s">
        <v>39</v>
      </c>
      <c r="W161" s="273" t="s">
        <v>39</v>
      </c>
      <c r="X161" s="273" t="s">
        <v>39</v>
      </c>
      <c r="Y161" s="273" t="s">
        <v>39</v>
      </c>
      <c r="Z161" s="273" t="s">
        <v>39</v>
      </c>
      <c r="AA161" s="273" t="s">
        <v>39</v>
      </c>
      <c r="AB161" s="273" t="s">
        <v>39</v>
      </c>
    </row>
    <row r="162" spans="1:28">
      <c r="A162" s="554" t="s">
        <v>345</v>
      </c>
      <c r="B162" s="554"/>
      <c r="C162" s="554"/>
      <c r="D162" s="554"/>
      <c r="E162" s="554"/>
      <c r="F162" s="554"/>
      <c r="G162" s="554"/>
      <c r="H162" s="554"/>
      <c r="I162" s="554"/>
      <c r="J162" s="554"/>
      <c r="K162" s="554"/>
      <c r="L162" s="554"/>
      <c r="M162" s="554"/>
      <c r="N162" s="554"/>
      <c r="O162" s="554"/>
      <c r="P162" s="554"/>
      <c r="Q162" s="554"/>
      <c r="R162" s="554"/>
      <c r="S162" s="554"/>
      <c r="T162" s="554"/>
      <c r="U162" s="554"/>
      <c r="V162" s="554"/>
      <c r="W162" s="554"/>
      <c r="X162" s="554"/>
      <c r="Y162" s="554"/>
      <c r="Z162" s="554"/>
      <c r="AA162" s="554"/>
      <c r="AB162" s="554"/>
    </row>
    <row r="163" spans="1:28">
      <c r="A163" s="272" t="s">
        <v>5</v>
      </c>
      <c r="B163" s="273">
        <v>45.5</v>
      </c>
      <c r="C163" s="273">
        <v>43.3</v>
      </c>
      <c r="D163" s="273">
        <v>43.5</v>
      </c>
      <c r="E163" s="273">
        <v>40.6</v>
      </c>
      <c r="F163" s="273">
        <v>41.9</v>
      </c>
      <c r="G163" s="273">
        <v>43.3</v>
      </c>
      <c r="H163" s="273">
        <v>43.3</v>
      </c>
      <c r="I163" s="273">
        <v>45.1</v>
      </c>
      <c r="J163" s="273">
        <v>45.6</v>
      </c>
      <c r="K163" s="273">
        <v>47.8</v>
      </c>
      <c r="L163" s="273">
        <v>48.8</v>
      </c>
      <c r="M163" s="273">
        <v>47.1</v>
      </c>
      <c r="N163" s="273">
        <v>50.9</v>
      </c>
      <c r="O163" s="273">
        <v>52</v>
      </c>
      <c r="P163" s="273">
        <v>53.6</v>
      </c>
      <c r="Q163" s="273">
        <v>57.1</v>
      </c>
      <c r="R163" s="273">
        <v>60.3</v>
      </c>
      <c r="S163" s="273">
        <v>59.5</v>
      </c>
      <c r="T163" s="273">
        <v>61.7</v>
      </c>
      <c r="U163" s="273">
        <v>63.7</v>
      </c>
      <c r="V163" s="273">
        <v>62.6</v>
      </c>
      <c r="W163" s="273">
        <v>67.400000000000006</v>
      </c>
      <c r="X163" s="273">
        <v>66.2</v>
      </c>
      <c r="Y163" s="273">
        <v>65.5</v>
      </c>
      <c r="Z163" s="273">
        <v>67.599999999999994</v>
      </c>
      <c r="AA163" s="273">
        <v>69.099999999999994</v>
      </c>
      <c r="AB163" s="273">
        <v>70.2</v>
      </c>
    </row>
    <row r="164" spans="1:28" ht="25.5">
      <c r="A164" s="272" t="s">
        <v>207</v>
      </c>
      <c r="B164" s="273">
        <v>53.6</v>
      </c>
      <c r="C164" s="273">
        <v>51.2</v>
      </c>
      <c r="D164" s="273">
        <v>52.4</v>
      </c>
      <c r="E164" s="273">
        <v>50.1</v>
      </c>
      <c r="F164" s="273">
        <v>52.9</v>
      </c>
      <c r="G164" s="273">
        <v>54.6</v>
      </c>
      <c r="H164" s="273">
        <v>54.5</v>
      </c>
      <c r="I164" s="273">
        <v>58.7</v>
      </c>
      <c r="J164" s="273">
        <v>59.8</v>
      </c>
      <c r="K164" s="273">
        <v>65.7</v>
      </c>
      <c r="L164" s="273">
        <v>68.8</v>
      </c>
      <c r="M164" s="273">
        <v>65</v>
      </c>
      <c r="N164" s="273">
        <v>69.5</v>
      </c>
      <c r="O164" s="273">
        <v>69.900000000000006</v>
      </c>
      <c r="P164" s="273">
        <v>69.7</v>
      </c>
      <c r="Q164" s="273">
        <v>72.3</v>
      </c>
      <c r="R164" s="273">
        <v>74.599999999999994</v>
      </c>
      <c r="S164" s="273">
        <v>71.900000000000006</v>
      </c>
      <c r="T164" s="273">
        <v>73</v>
      </c>
      <c r="U164" s="273">
        <v>74.099999999999994</v>
      </c>
      <c r="V164" s="273">
        <v>70.900000000000006</v>
      </c>
      <c r="W164" s="273">
        <v>74.900000000000006</v>
      </c>
      <c r="X164" s="273">
        <v>72.3</v>
      </c>
      <c r="Y164" s="273">
        <v>70.3</v>
      </c>
      <c r="Z164" s="273">
        <v>74.8</v>
      </c>
      <c r="AA164" s="273">
        <v>78.400000000000006</v>
      </c>
      <c r="AB164" s="273">
        <v>78.2</v>
      </c>
    </row>
    <row r="165" spans="1:28">
      <c r="A165" s="272" t="s">
        <v>9</v>
      </c>
      <c r="B165" s="273">
        <v>100.6</v>
      </c>
      <c r="C165" s="273">
        <v>99.2</v>
      </c>
      <c r="D165" s="273">
        <v>101</v>
      </c>
      <c r="E165" s="273">
        <v>100.6</v>
      </c>
      <c r="F165" s="273">
        <v>101.1</v>
      </c>
      <c r="G165" s="273">
        <v>98.2</v>
      </c>
      <c r="H165" s="273">
        <v>100.5</v>
      </c>
      <c r="I165" s="273">
        <v>100.1</v>
      </c>
      <c r="J165" s="273">
        <v>99.7</v>
      </c>
      <c r="K165" s="273">
        <v>101.1</v>
      </c>
      <c r="L165" s="273">
        <v>99.3</v>
      </c>
      <c r="M165" s="273">
        <v>99.7</v>
      </c>
      <c r="N165" s="273">
        <v>102.1</v>
      </c>
      <c r="O165" s="273">
        <v>98.9</v>
      </c>
      <c r="P165" s="273">
        <v>99.9</v>
      </c>
      <c r="Q165" s="273">
        <v>100.5</v>
      </c>
      <c r="R165" s="273">
        <v>99.8</v>
      </c>
      <c r="S165" s="273">
        <v>99.5</v>
      </c>
      <c r="T165" s="273">
        <v>100.4</v>
      </c>
      <c r="U165" s="273">
        <v>99.3</v>
      </c>
      <c r="V165" s="273">
        <v>100.3</v>
      </c>
      <c r="W165" s="273">
        <v>100.5</v>
      </c>
      <c r="X165" s="273">
        <v>98.6</v>
      </c>
      <c r="Y165" s="273">
        <v>100.5</v>
      </c>
      <c r="Z165" s="273">
        <v>101.2</v>
      </c>
      <c r="AA165" s="273">
        <v>99.3</v>
      </c>
      <c r="AB165" s="273">
        <v>100.6</v>
      </c>
    </row>
    <row r="166" spans="1:28">
      <c r="A166" s="272" t="s">
        <v>24</v>
      </c>
      <c r="B166" s="273">
        <v>100.6</v>
      </c>
      <c r="C166" s="273">
        <v>97.4</v>
      </c>
      <c r="D166" s="273">
        <v>99.9</v>
      </c>
      <c r="E166" s="273">
        <v>99.3</v>
      </c>
      <c r="F166" s="273">
        <v>97.9</v>
      </c>
      <c r="G166" s="273">
        <v>99.5</v>
      </c>
      <c r="H166" s="273">
        <v>101.2</v>
      </c>
      <c r="I166" s="273">
        <v>104.1</v>
      </c>
      <c r="J166" s="273">
        <v>99.7</v>
      </c>
      <c r="K166" s="273">
        <v>102.6</v>
      </c>
      <c r="L166" s="273">
        <v>93.5</v>
      </c>
      <c r="M166" s="273">
        <v>99.7</v>
      </c>
      <c r="N166" s="273">
        <v>104</v>
      </c>
      <c r="O166" s="273">
        <v>94.2</v>
      </c>
      <c r="P166" s="273">
        <v>95.8</v>
      </c>
      <c r="Q166" s="273">
        <v>87.7</v>
      </c>
      <c r="R166" s="273">
        <v>89.9</v>
      </c>
      <c r="S166" s="273">
        <v>91.5</v>
      </c>
      <c r="T166" s="273">
        <v>96.2</v>
      </c>
      <c r="U166" s="273">
        <v>98.6</v>
      </c>
      <c r="V166" s="273">
        <v>92.6</v>
      </c>
      <c r="W166" s="273">
        <v>86.1</v>
      </c>
      <c r="X166" s="273">
        <v>83.3</v>
      </c>
      <c r="Y166" s="273">
        <v>92.8</v>
      </c>
      <c r="Z166" s="273">
        <v>94.1</v>
      </c>
      <c r="AA166" s="273">
        <v>97</v>
      </c>
      <c r="AB166" s="273">
        <v>96.5</v>
      </c>
    </row>
    <row r="167" spans="1:28">
      <c r="A167" s="272" t="s">
        <v>26</v>
      </c>
      <c r="B167" s="273">
        <v>91</v>
      </c>
      <c r="C167" s="273">
        <v>108.8</v>
      </c>
      <c r="D167" s="273">
        <v>94.3</v>
      </c>
      <c r="E167" s="273">
        <v>95.8</v>
      </c>
      <c r="F167" s="273">
        <v>100.4</v>
      </c>
      <c r="G167" s="273">
        <v>98</v>
      </c>
      <c r="H167" s="273">
        <v>100.1</v>
      </c>
      <c r="I167" s="273">
        <v>99.2</v>
      </c>
      <c r="J167" s="273">
        <v>99.1</v>
      </c>
      <c r="K167" s="273">
        <v>96.3</v>
      </c>
      <c r="L167" s="273">
        <v>99.8</v>
      </c>
      <c r="M167" s="273">
        <v>96.3</v>
      </c>
      <c r="N167" s="273">
        <v>102</v>
      </c>
      <c r="O167" s="273">
        <v>98.2</v>
      </c>
      <c r="P167" s="273">
        <v>91.1</v>
      </c>
      <c r="Q167" s="273">
        <v>97.8</v>
      </c>
      <c r="R167" s="273">
        <v>104.4</v>
      </c>
      <c r="S167" s="273">
        <v>93.4</v>
      </c>
      <c r="T167" s="273">
        <v>98.7</v>
      </c>
      <c r="U167" s="273">
        <v>104</v>
      </c>
      <c r="V167" s="273">
        <v>84.8</v>
      </c>
      <c r="W167" s="273">
        <v>110.2</v>
      </c>
      <c r="X167" s="273">
        <v>89</v>
      </c>
      <c r="Y167" s="273">
        <v>100.2</v>
      </c>
      <c r="Z167" s="273">
        <v>96.3</v>
      </c>
      <c r="AA167" s="273">
        <v>95.1</v>
      </c>
      <c r="AB167" s="273">
        <v>95.7</v>
      </c>
    </row>
    <row r="168" spans="1:28" ht="25.5">
      <c r="A168" s="272" t="s">
        <v>10</v>
      </c>
      <c r="B168" s="273" t="s">
        <v>346</v>
      </c>
      <c r="C168" s="273" t="s">
        <v>347</v>
      </c>
      <c r="D168" s="273" t="s">
        <v>348</v>
      </c>
      <c r="E168" s="273" t="s">
        <v>349</v>
      </c>
      <c r="F168" s="273" t="s">
        <v>350</v>
      </c>
      <c r="G168" s="273" t="s">
        <v>351</v>
      </c>
      <c r="H168" s="273" t="s">
        <v>352</v>
      </c>
      <c r="I168" s="273" t="s">
        <v>353</v>
      </c>
      <c r="J168" s="273" t="s">
        <v>354</v>
      </c>
      <c r="K168" s="273" t="s">
        <v>355</v>
      </c>
      <c r="L168" s="273" t="s">
        <v>356</v>
      </c>
      <c r="M168" s="273" t="s">
        <v>357</v>
      </c>
      <c r="N168" s="273" t="s">
        <v>358</v>
      </c>
      <c r="O168" s="273" t="s">
        <v>359</v>
      </c>
      <c r="P168" s="273" t="s">
        <v>360</v>
      </c>
      <c r="Q168" s="273" t="s">
        <v>361</v>
      </c>
      <c r="R168" s="273" t="s">
        <v>362</v>
      </c>
      <c r="S168" s="273" t="s">
        <v>363</v>
      </c>
      <c r="T168" s="273" t="s">
        <v>364</v>
      </c>
      <c r="U168" s="273" t="s">
        <v>365</v>
      </c>
      <c r="V168" s="273" t="s">
        <v>366</v>
      </c>
      <c r="W168" s="273" t="s">
        <v>367</v>
      </c>
      <c r="X168" s="273" t="s">
        <v>368</v>
      </c>
      <c r="Y168" s="273" t="s">
        <v>369</v>
      </c>
      <c r="Z168" s="273" t="s">
        <v>370</v>
      </c>
      <c r="AA168" s="273" t="s">
        <v>371</v>
      </c>
      <c r="AB168" s="273" t="s">
        <v>372</v>
      </c>
    </row>
    <row r="169" spans="1:28">
      <c r="A169" s="272" t="s">
        <v>13</v>
      </c>
      <c r="B169" s="273">
        <v>75.400000000000006</v>
      </c>
      <c r="C169" s="273">
        <v>75.2</v>
      </c>
      <c r="D169" s="273">
        <v>78</v>
      </c>
      <c r="E169" s="273">
        <v>79.3</v>
      </c>
      <c r="F169" s="273">
        <v>81.099999999999994</v>
      </c>
      <c r="G169" s="273">
        <v>78.599999999999994</v>
      </c>
      <c r="H169" s="273">
        <v>79.7</v>
      </c>
      <c r="I169" s="273">
        <v>80.8</v>
      </c>
      <c r="J169" s="273">
        <v>77</v>
      </c>
      <c r="K169" s="273">
        <v>79.599999999999994</v>
      </c>
      <c r="L169" s="273">
        <v>79.099999999999994</v>
      </c>
      <c r="M169" s="273">
        <v>77</v>
      </c>
      <c r="N169" s="273">
        <v>79.5</v>
      </c>
      <c r="O169" s="273">
        <v>78.7</v>
      </c>
      <c r="P169" s="273">
        <v>83.7</v>
      </c>
      <c r="Q169" s="273">
        <v>79.599999999999994</v>
      </c>
      <c r="R169" s="273">
        <v>82</v>
      </c>
      <c r="S169" s="273">
        <v>77.7</v>
      </c>
      <c r="T169" s="273">
        <v>82.2</v>
      </c>
      <c r="U169" s="273">
        <v>85.8</v>
      </c>
      <c r="V169" s="273">
        <v>81.2</v>
      </c>
      <c r="W169" s="273">
        <v>86.8</v>
      </c>
      <c r="X169" s="273">
        <v>85.7</v>
      </c>
      <c r="Y169" s="273">
        <v>86.9</v>
      </c>
      <c r="Z169" s="273">
        <v>89.4</v>
      </c>
      <c r="AA169" s="273">
        <v>90.1</v>
      </c>
      <c r="AB169" s="273">
        <v>88.6</v>
      </c>
    </row>
    <row r="170" spans="1:28">
      <c r="A170" s="272" t="s">
        <v>27</v>
      </c>
      <c r="B170" s="273">
        <v>100</v>
      </c>
      <c r="C170" s="273">
        <v>100</v>
      </c>
      <c r="D170" s="273">
        <v>100</v>
      </c>
      <c r="E170" s="273">
        <v>100</v>
      </c>
      <c r="F170" s="273">
        <v>100</v>
      </c>
      <c r="G170" s="273">
        <v>100</v>
      </c>
      <c r="H170" s="273">
        <v>100</v>
      </c>
      <c r="I170" s="273">
        <v>100</v>
      </c>
      <c r="J170" s="273">
        <v>100</v>
      </c>
      <c r="K170" s="273">
        <v>100</v>
      </c>
      <c r="L170" s="273">
        <v>100</v>
      </c>
      <c r="M170" s="273">
        <v>100</v>
      </c>
      <c r="N170" s="273">
        <v>100</v>
      </c>
      <c r="O170" s="273">
        <v>100</v>
      </c>
      <c r="P170" s="273">
        <v>100</v>
      </c>
      <c r="Q170" s="273">
        <v>100</v>
      </c>
      <c r="R170" s="273">
        <v>100</v>
      </c>
      <c r="S170" s="273">
        <v>100</v>
      </c>
      <c r="T170" s="273">
        <v>100</v>
      </c>
      <c r="U170" s="273">
        <v>100</v>
      </c>
      <c r="V170" s="273">
        <v>100</v>
      </c>
      <c r="W170" s="273">
        <v>100</v>
      </c>
      <c r="X170" s="273">
        <v>100</v>
      </c>
      <c r="Y170" s="273">
        <v>100</v>
      </c>
      <c r="Z170" s="273">
        <v>100</v>
      </c>
      <c r="AA170" s="273">
        <v>100</v>
      </c>
      <c r="AB170" s="273">
        <v>100</v>
      </c>
    </row>
    <row r="171" spans="1:28">
      <c r="A171" s="272" t="s">
        <v>18</v>
      </c>
      <c r="B171" s="273">
        <v>0</v>
      </c>
      <c r="C171" s="273">
        <v>0</v>
      </c>
      <c r="D171" s="273">
        <v>0</v>
      </c>
      <c r="E171" s="273">
        <v>0.2</v>
      </c>
      <c r="F171" s="273">
        <v>0.1</v>
      </c>
      <c r="G171" s="273">
        <v>3.6</v>
      </c>
      <c r="H171" s="273">
        <v>18.2</v>
      </c>
      <c r="I171" s="273">
        <v>31.2</v>
      </c>
      <c r="J171" s="273">
        <v>49.8</v>
      </c>
      <c r="K171" s="273">
        <v>63.2</v>
      </c>
      <c r="L171" s="273">
        <v>72.099999999999994</v>
      </c>
      <c r="M171" s="273">
        <v>81.599999999999994</v>
      </c>
      <c r="N171" s="273">
        <v>81.599999999999994</v>
      </c>
      <c r="O171" s="273">
        <v>85.8</v>
      </c>
      <c r="P171" s="273">
        <v>81.2</v>
      </c>
      <c r="Q171" s="273">
        <v>86.7</v>
      </c>
      <c r="R171" s="273">
        <v>91.5</v>
      </c>
      <c r="S171" s="273">
        <v>92.4</v>
      </c>
      <c r="T171" s="273">
        <v>92.5</v>
      </c>
      <c r="U171" s="273">
        <v>94.2</v>
      </c>
      <c r="V171" s="273">
        <v>95.5</v>
      </c>
      <c r="W171" s="273">
        <v>95.8</v>
      </c>
      <c r="X171" s="273">
        <v>95.4</v>
      </c>
      <c r="Y171" s="273">
        <v>96.5</v>
      </c>
      <c r="Z171" s="273">
        <v>96.5</v>
      </c>
      <c r="AA171" s="273">
        <v>96.5</v>
      </c>
      <c r="AB171" s="273">
        <v>40.1</v>
      </c>
    </row>
    <row r="172" spans="1:28">
      <c r="A172" s="272" t="s">
        <v>17</v>
      </c>
      <c r="B172" s="273">
        <v>0</v>
      </c>
      <c r="C172" s="273">
        <v>0</v>
      </c>
      <c r="D172" s="273">
        <v>0</v>
      </c>
      <c r="E172" s="273">
        <v>0</v>
      </c>
      <c r="F172" s="273">
        <v>0</v>
      </c>
      <c r="G172" s="273">
        <v>0</v>
      </c>
      <c r="H172" s="273">
        <v>12.1</v>
      </c>
      <c r="I172" s="273">
        <v>70</v>
      </c>
      <c r="J172" s="273">
        <v>95.2</v>
      </c>
      <c r="K172" s="273">
        <v>99.8</v>
      </c>
      <c r="L172" s="273">
        <v>99.1</v>
      </c>
      <c r="M172" s="273">
        <v>99.2</v>
      </c>
      <c r="N172" s="273">
        <v>97.4</v>
      </c>
      <c r="O172" s="273">
        <v>98.8</v>
      </c>
      <c r="P172" s="273">
        <v>97.5</v>
      </c>
      <c r="Q172" s="273">
        <v>99.1</v>
      </c>
      <c r="R172" s="273">
        <v>99.1</v>
      </c>
      <c r="S172" s="273">
        <v>99.1</v>
      </c>
      <c r="T172" s="273">
        <v>100</v>
      </c>
      <c r="U172" s="273">
        <v>99.7</v>
      </c>
      <c r="V172" s="273">
        <v>99.9</v>
      </c>
      <c r="W172" s="273">
        <v>100</v>
      </c>
      <c r="X172" s="273">
        <v>100.3</v>
      </c>
      <c r="Y172" s="273">
        <v>100</v>
      </c>
      <c r="Z172" s="273">
        <v>99.3</v>
      </c>
      <c r="AA172" s="273">
        <v>99.9</v>
      </c>
      <c r="AB172" s="273">
        <v>99.2</v>
      </c>
    </row>
    <row r="173" spans="1:28">
      <c r="A173" s="272" t="s">
        <v>22</v>
      </c>
      <c r="B173" s="273">
        <v>70.3</v>
      </c>
      <c r="C173" s="273">
        <v>75.2</v>
      </c>
      <c r="D173" s="273">
        <v>80</v>
      </c>
      <c r="E173" s="273">
        <v>86.2</v>
      </c>
      <c r="F173" s="273">
        <v>101.4</v>
      </c>
      <c r="G173" s="273">
        <v>96.5</v>
      </c>
      <c r="H173" s="273">
        <v>95.8</v>
      </c>
      <c r="I173" s="273">
        <v>101.8</v>
      </c>
      <c r="J173" s="273">
        <v>103.5</v>
      </c>
      <c r="K173" s="273">
        <v>104.4</v>
      </c>
      <c r="L173" s="273">
        <v>101.1</v>
      </c>
      <c r="M173" s="273">
        <v>96.3</v>
      </c>
      <c r="N173" s="273">
        <v>100.8</v>
      </c>
      <c r="O173" s="273">
        <v>99</v>
      </c>
      <c r="P173" s="273">
        <v>97.6</v>
      </c>
      <c r="Q173" s="273">
        <v>101.2</v>
      </c>
      <c r="R173" s="273">
        <v>101.2</v>
      </c>
      <c r="S173" s="273">
        <v>99</v>
      </c>
      <c r="T173" s="273">
        <v>100.8</v>
      </c>
      <c r="U173" s="273">
        <v>98.8</v>
      </c>
      <c r="V173" s="273">
        <v>99.3</v>
      </c>
      <c r="W173" s="273">
        <v>101.6</v>
      </c>
      <c r="X173" s="273">
        <v>98.2</v>
      </c>
      <c r="Y173" s="273">
        <v>98.6</v>
      </c>
      <c r="Z173" s="273">
        <v>103.5</v>
      </c>
      <c r="AA173" s="273">
        <v>96.9</v>
      </c>
      <c r="AB173" s="273">
        <v>98.7</v>
      </c>
    </row>
    <row r="174" spans="1:28">
      <c r="A174" s="272" t="s">
        <v>11</v>
      </c>
      <c r="B174" s="273">
        <v>93.6</v>
      </c>
      <c r="C174" s="273">
        <v>90.2</v>
      </c>
      <c r="D174" s="273">
        <v>93.5</v>
      </c>
      <c r="E174" s="273">
        <v>87</v>
      </c>
      <c r="F174" s="273">
        <v>94.4</v>
      </c>
      <c r="G174" s="273">
        <v>93</v>
      </c>
      <c r="H174" s="273">
        <v>90.6</v>
      </c>
      <c r="I174" s="273">
        <v>93.7</v>
      </c>
      <c r="J174" s="273">
        <v>90.2</v>
      </c>
      <c r="K174" s="273">
        <v>102.2</v>
      </c>
      <c r="L174" s="273">
        <v>100</v>
      </c>
      <c r="M174" s="273">
        <v>93.1</v>
      </c>
      <c r="N174" s="273">
        <v>98</v>
      </c>
      <c r="O174" s="273">
        <v>95.5</v>
      </c>
      <c r="P174" s="273">
        <v>96.3</v>
      </c>
      <c r="Q174" s="273">
        <v>99.3</v>
      </c>
      <c r="R174" s="273">
        <v>99.6</v>
      </c>
      <c r="S174" s="273">
        <v>96.5</v>
      </c>
      <c r="T174" s="273">
        <v>97.8</v>
      </c>
      <c r="U174" s="273">
        <v>100.9</v>
      </c>
      <c r="V174" s="273">
        <v>92.8</v>
      </c>
      <c r="W174" s="273">
        <v>103.3</v>
      </c>
      <c r="X174" s="273">
        <v>96.8</v>
      </c>
      <c r="Y174" s="273">
        <v>97.9</v>
      </c>
      <c r="Z174" s="273">
        <v>103.8</v>
      </c>
      <c r="AA174" s="273">
        <v>98.5</v>
      </c>
      <c r="AB174" s="273">
        <v>98.9</v>
      </c>
    </row>
    <row r="175" spans="1:28">
      <c r="A175" s="272" t="s">
        <v>28</v>
      </c>
      <c r="B175" s="273">
        <v>26.2</v>
      </c>
      <c r="C175" s="273">
        <v>32.1</v>
      </c>
      <c r="D175" s="273">
        <v>28</v>
      </c>
      <c r="E175" s="273">
        <v>29</v>
      </c>
      <c r="F175" s="273">
        <v>29</v>
      </c>
      <c r="G175" s="273">
        <v>11.6</v>
      </c>
      <c r="H175" s="273">
        <v>33.1</v>
      </c>
      <c r="I175" s="273">
        <v>38</v>
      </c>
      <c r="J175" s="273">
        <v>41.8</v>
      </c>
      <c r="K175" s="273">
        <v>41.4</v>
      </c>
      <c r="L175" s="273">
        <v>41</v>
      </c>
      <c r="M175" s="273">
        <v>29.6</v>
      </c>
      <c r="N175" s="273">
        <v>24.9</v>
      </c>
      <c r="O175" s="273">
        <v>27.6</v>
      </c>
      <c r="P175" s="273">
        <v>23.5</v>
      </c>
      <c r="Q175" s="273">
        <v>23.7</v>
      </c>
      <c r="R175" s="273">
        <v>8</v>
      </c>
      <c r="S175" s="273">
        <v>9.1999999999999993</v>
      </c>
      <c r="T175" s="273">
        <v>16.600000000000001</v>
      </c>
      <c r="U175" s="273">
        <v>8.1</v>
      </c>
      <c r="V175" s="273">
        <v>18.100000000000001</v>
      </c>
      <c r="W175" s="273">
        <v>19.5</v>
      </c>
      <c r="X175" s="273">
        <v>37.1</v>
      </c>
      <c r="Y175" s="273">
        <v>31.8</v>
      </c>
      <c r="Z175" s="273">
        <v>28.6</v>
      </c>
      <c r="AA175" s="273">
        <v>27.1</v>
      </c>
      <c r="AB175" s="273">
        <v>33.5</v>
      </c>
    </row>
    <row r="176" spans="1:28">
      <c r="A176" s="272" t="s">
        <v>20</v>
      </c>
      <c r="B176" s="273">
        <v>64.599999999999994</v>
      </c>
      <c r="C176" s="273">
        <v>66</v>
      </c>
      <c r="D176" s="273">
        <v>68.5</v>
      </c>
      <c r="E176" s="273">
        <v>63.4</v>
      </c>
      <c r="F176" s="273">
        <v>59.4</v>
      </c>
      <c r="G176" s="273">
        <v>63.6</v>
      </c>
      <c r="H176" s="273">
        <v>65.8</v>
      </c>
      <c r="I176" s="273">
        <v>67.3</v>
      </c>
      <c r="J176" s="273">
        <v>68.2</v>
      </c>
      <c r="K176" s="273">
        <v>72.900000000000006</v>
      </c>
      <c r="L176" s="273">
        <v>81.099999999999994</v>
      </c>
      <c r="M176" s="273">
        <v>77.099999999999994</v>
      </c>
      <c r="N176" s="273">
        <v>84.1</v>
      </c>
      <c r="O176" s="273">
        <v>80.3</v>
      </c>
      <c r="P176" s="273">
        <v>83.8</v>
      </c>
      <c r="Q176" s="273">
        <v>84.7</v>
      </c>
      <c r="R176" s="273">
        <v>91.2</v>
      </c>
      <c r="S176" s="273">
        <v>87</v>
      </c>
      <c r="T176" s="273">
        <v>90.3</v>
      </c>
      <c r="U176" s="273">
        <v>88.6</v>
      </c>
      <c r="V176" s="273">
        <v>90.5</v>
      </c>
      <c r="W176" s="273">
        <v>90.2</v>
      </c>
      <c r="X176" s="273">
        <v>90.2</v>
      </c>
      <c r="Y176" s="273">
        <v>88.1</v>
      </c>
      <c r="Z176" s="273">
        <v>89.7</v>
      </c>
      <c r="AA176" s="273">
        <v>90.4</v>
      </c>
      <c r="AB176" s="273">
        <v>91.8</v>
      </c>
    </row>
    <row r="177" spans="1:29">
      <c r="A177" s="272" t="s">
        <v>25</v>
      </c>
      <c r="B177" s="273" t="s">
        <v>39</v>
      </c>
      <c r="C177" s="273" t="s">
        <v>39</v>
      </c>
      <c r="D177" s="273" t="s">
        <v>39</v>
      </c>
      <c r="E177" s="273" t="s">
        <v>39</v>
      </c>
      <c r="F177" s="273" t="s">
        <v>39</v>
      </c>
      <c r="G177" s="273" t="s">
        <v>39</v>
      </c>
      <c r="H177" s="273" t="s">
        <v>39</v>
      </c>
      <c r="I177" s="273" t="s">
        <v>39</v>
      </c>
      <c r="J177" s="273" t="s">
        <v>39</v>
      </c>
      <c r="K177" s="273" t="s">
        <v>39</v>
      </c>
      <c r="L177" s="273" t="s">
        <v>39</v>
      </c>
      <c r="M177" s="273" t="s">
        <v>39</v>
      </c>
      <c r="N177" s="273" t="s">
        <v>39</v>
      </c>
      <c r="O177" s="273" t="s">
        <v>39</v>
      </c>
      <c r="P177" s="273" t="s">
        <v>39</v>
      </c>
      <c r="Q177" s="273" t="s">
        <v>39</v>
      </c>
      <c r="R177" s="273" t="s">
        <v>39</v>
      </c>
      <c r="S177" s="273" t="s">
        <v>39</v>
      </c>
      <c r="T177" s="273" t="s">
        <v>39</v>
      </c>
      <c r="U177" s="273" t="s">
        <v>39</v>
      </c>
      <c r="V177" s="273" t="s">
        <v>39</v>
      </c>
      <c r="W177" s="273" t="s">
        <v>39</v>
      </c>
      <c r="X177" s="273" t="s">
        <v>39</v>
      </c>
      <c r="Y177" s="273" t="s">
        <v>39</v>
      </c>
      <c r="Z177" s="273" t="s">
        <v>39</v>
      </c>
      <c r="AA177" s="273" t="s">
        <v>39</v>
      </c>
      <c r="AB177" s="273" t="s">
        <v>39</v>
      </c>
    </row>
    <row r="178" spans="1:29">
      <c r="A178" s="272" t="s">
        <v>30</v>
      </c>
      <c r="B178" s="273">
        <v>107.6</v>
      </c>
      <c r="C178" s="273">
        <v>100</v>
      </c>
      <c r="D178" s="273">
        <v>123.7</v>
      </c>
      <c r="E178" s="273">
        <v>66.8</v>
      </c>
      <c r="F178" s="273">
        <v>98.2</v>
      </c>
      <c r="G178" s="273">
        <v>99</v>
      </c>
      <c r="H178" s="273">
        <v>100.1</v>
      </c>
      <c r="I178" s="273">
        <v>99.4</v>
      </c>
      <c r="J178" s="273">
        <v>106.4</v>
      </c>
      <c r="K178" s="273">
        <v>103.6</v>
      </c>
      <c r="L178" s="273">
        <v>101.9</v>
      </c>
      <c r="M178" s="273">
        <v>85.6</v>
      </c>
      <c r="N178" s="273">
        <v>88.6</v>
      </c>
      <c r="O178" s="273">
        <v>104.3</v>
      </c>
      <c r="P178" s="273">
        <v>130.5</v>
      </c>
      <c r="Q178" s="273">
        <v>105.6</v>
      </c>
      <c r="R178" s="273">
        <v>108.8</v>
      </c>
      <c r="S178" s="273">
        <v>96.8</v>
      </c>
      <c r="T178" s="273">
        <v>82.2</v>
      </c>
      <c r="U178" s="273">
        <v>114.1</v>
      </c>
      <c r="V178" s="273">
        <v>61.8</v>
      </c>
      <c r="W178" s="273">
        <v>109.4</v>
      </c>
      <c r="X178" s="273">
        <v>113.8</v>
      </c>
      <c r="Y178" s="273">
        <v>115.6</v>
      </c>
      <c r="Z178" s="273">
        <v>72.099999999999994</v>
      </c>
      <c r="AA178" s="273">
        <v>98.6</v>
      </c>
      <c r="AB178" s="273">
        <v>83.4</v>
      </c>
    </row>
    <row r="179" spans="1:29">
      <c r="A179" s="272" t="s">
        <v>31</v>
      </c>
      <c r="B179" s="273">
        <v>100</v>
      </c>
      <c r="C179" s="273">
        <v>100</v>
      </c>
      <c r="D179" s="273">
        <v>100</v>
      </c>
      <c r="E179" s="273">
        <v>100</v>
      </c>
      <c r="F179" s="273">
        <v>100</v>
      </c>
      <c r="G179" s="273">
        <v>100</v>
      </c>
      <c r="H179" s="273">
        <v>100</v>
      </c>
      <c r="I179" s="273">
        <v>100</v>
      </c>
      <c r="J179" s="273">
        <v>100</v>
      </c>
      <c r="K179" s="273">
        <v>100.8</v>
      </c>
      <c r="L179" s="273">
        <v>100</v>
      </c>
      <c r="M179" s="273">
        <v>99.9</v>
      </c>
      <c r="N179" s="273">
        <v>99.9</v>
      </c>
      <c r="O179" s="273">
        <v>100</v>
      </c>
      <c r="P179" s="273">
        <v>99.8</v>
      </c>
      <c r="Q179" s="273">
        <v>100.7</v>
      </c>
      <c r="R179" s="273">
        <v>101</v>
      </c>
      <c r="S179" s="273">
        <v>102.9</v>
      </c>
      <c r="T179" s="273">
        <v>96.3</v>
      </c>
      <c r="U179" s="273">
        <v>100.4</v>
      </c>
      <c r="V179" s="273">
        <v>99.7</v>
      </c>
      <c r="W179" s="273">
        <v>100.3</v>
      </c>
      <c r="X179" s="273">
        <v>100.1</v>
      </c>
      <c r="Y179" s="273">
        <v>100</v>
      </c>
      <c r="Z179" s="273">
        <v>104.1</v>
      </c>
      <c r="AA179" s="273">
        <v>99.7</v>
      </c>
      <c r="AB179" s="273">
        <v>100.6</v>
      </c>
    </row>
    <row r="180" spans="1:29">
      <c r="A180" s="272" t="s">
        <v>19</v>
      </c>
      <c r="B180" s="273">
        <v>100</v>
      </c>
      <c r="C180" s="273">
        <v>100</v>
      </c>
      <c r="D180" s="273">
        <v>100</v>
      </c>
      <c r="E180" s="273">
        <v>100</v>
      </c>
      <c r="F180" s="273">
        <v>100</v>
      </c>
      <c r="G180" s="273">
        <v>100</v>
      </c>
      <c r="H180" s="273">
        <v>100</v>
      </c>
      <c r="I180" s="273">
        <v>100</v>
      </c>
      <c r="J180" s="273">
        <v>100</v>
      </c>
      <c r="K180" s="273">
        <v>100</v>
      </c>
      <c r="L180" s="273">
        <v>100</v>
      </c>
      <c r="M180" s="273">
        <v>100</v>
      </c>
      <c r="N180" s="273">
        <v>100</v>
      </c>
      <c r="O180" s="273">
        <v>100</v>
      </c>
      <c r="P180" s="273">
        <v>100</v>
      </c>
      <c r="Q180" s="273">
        <v>100</v>
      </c>
      <c r="R180" s="273">
        <v>100</v>
      </c>
      <c r="S180" s="273">
        <v>100</v>
      </c>
      <c r="T180" s="273">
        <v>100</v>
      </c>
      <c r="U180" s="273">
        <v>100</v>
      </c>
      <c r="V180" s="273">
        <v>100</v>
      </c>
      <c r="W180" s="273">
        <v>99.9</v>
      </c>
      <c r="X180" s="273">
        <v>99.7</v>
      </c>
      <c r="Y180" s="273">
        <v>99.6</v>
      </c>
      <c r="Z180" s="273">
        <v>99.5</v>
      </c>
      <c r="AA180" s="273">
        <v>99.4</v>
      </c>
      <c r="AB180" s="273">
        <v>99.3</v>
      </c>
    </row>
    <row r="181" spans="1:29" s="277" customFormat="1">
      <c r="A181" s="275" t="s">
        <v>6</v>
      </c>
      <c r="B181" s="276">
        <v>58</v>
      </c>
      <c r="C181" s="276">
        <v>56.2</v>
      </c>
      <c r="D181" s="276">
        <v>52.9</v>
      </c>
      <c r="E181" s="276">
        <v>57</v>
      </c>
      <c r="F181" s="276">
        <v>53.5</v>
      </c>
      <c r="G181" s="276">
        <v>60.3</v>
      </c>
      <c r="H181" s="276">
        <v>71</v>
      </c>
      <c r="I181" s="276">
        <v>67.5</v>
      </c>
      <c r="J181" s="276">
        <v>72.400000000000006</v>
      </c>
      <c r="K181" s="276">
        <v>73.900000000000006</v>
      </c>
      <c r="L181" s="276">
        <v>75.400000000000006</v>
      </c>
      <c r="M181" s="276">
        <v>72.7</v>
      </c>
      <c r="N181" s="276">
        <v>80.5</v>
      </c>
      <c r="O181" s="276">
        <v>83.6</v>
      </c>
      <c r="P181" s="276">
        <v>79.2</v>
      </c>
      <c r="Q181" s="276">
        <v>81.099999999999994</v>
      </c>
      <c r="R181" s="276">
        <v>82.2</v>
      </c>
      <c r="S181" s="276">
        <v>79.900000000000006</v>
      </c>
      <c r="T181" s="276">
        <v>88.1</v>
      </c>
      <c r="U181" s="276">
        <v>85.6</v>
      </c>
      <c r="V181" s="276">
        <v>78.7</v>
      </c>
      <c r="W181" s="276">
        <v>65.599999999999994</v>
      </c>
      <c r="X181" s="276">
        <v>72.3</v>
      </c>
      <c r="Y181" s="276">
        <v>72.099999999999994</v>
      </c>
      <c r="Z181" s="276">
        <v>97.7</v>
      </c>
      <c r="AA181" s="276">
        <v>69.7</v>
      </c>
      <c r="AB181" s="276">
        <v>78.900000000000006</v>
      </c>
      <c r="AC181" s="279">
        <v>72.81481481481481</v>
      </c>
    </row>
    <row r="182" spans="1:29">
      <c r="A182" s="272" t="s">
        <v>32</v>
      </c>
      <c r="B182" s="273" t="s">
        <v>39</v>
      </c>
      <c r="C182" s="273" t="s">
        <v>39</v>
      </c>
      <c r="D182" s="273" t="s">
        <v>39</v>
      </c>
      <c r="E182" s="273" t="s">
        <v>39</v>
      </c>
      <c r="F182" s="273" t="s">
        <v>39</v>
      </c>
      <c r="G182" s="273" t="s">
        <v>39</v>
      </c>
      <c r="H182" s="273" t="s">
        <v>39</v>
      </c>
      <c r="I182" s="273" t="s">
        <v>39</v>
      </c>
      <c r="J182" s="273" t="s">
        <v>39</v>
      </c>
      <c r="K182" s="273" t="s">
        <v>39</v>
      </c>
      <c r="L182" s="273" t="s">
        <v>39</v>
      </c>
      <c r="M182" s="273" t="s">
        <v>39</v>
      </c>
      <c r="N182" s="273" t="s">
        <v>39</v>
      </c>
      <c r="O182" s="273" t="s">
        <v>39</v>
      </c>
      <c r="P182" s="273" t="s">
        <v>39</v>
      </c>
      <c r="Q182" s="273" t="s">
        <v>39</v>
      </c>
      <c r="R182" s="273" t="s">
        <v>39</v>
      </c>
      <c r="S182" s="273" t="s">
        <v>39</v>
      </c>
      <c r="T182" s="273" t="s">
        <v>39</v>
      </c>
      <c r="U182" s="273" t="s">
        <v>39</v>
      </c>
      <c r="V182" s="273" t="s">
        <v>39</v>
      </c>
      <c r="W182" s="273" t="s">
        <v>39</v>
      </c>
      <c r="X182" s="273" t="s">
        <v>39</v>
      </c>
      <c r="Y182" s="273" t="s">
        <v>39</v>
      </c>
      <c r="Z182" s="273" t="s">
        <v>39</v>
      </c>
      <c r="AA182" s="273" t="s">
        <v>39</v>
      </c>
      <c r="AB182" s="273" t="s">
        <v>39</v>
      </c>
    </row>
    <row r="183" spans="1:29">
      <c r="A183" s="272" t="s">
        <v>12</v>
      </c>
      <c r="B183" s="273" t="s">
        <v>373</v>
      </c>
      <c r="C183" s="273" t="s">
        <v>360</v>
      </c>
      <c r="D183" s="273" t="s">
        <v>374</v>
      </c>
      <c r="E183" s="273" t="s">
        <v>375</v>
      </c>
      <c r="F183" s="273" t="s">
        <v>360</v>
      </c>
      <c r="G183" s="273" t="s">
        <v>376</v>
      </c>
      <c r="H183" s="273" t="s">
        <v>377</v>
      </c>
      <c r="I183" s="273" t="s">
        <v>378</v>
      </c>
      <c r="J183" s="273" t="s">
        <v>379</v>
      </c>
      <c r="K183" s="273" t="s">
        <v>380</v>
      </c>
      <c r="L183" s="273" t="s">
        <v>381</v>
      </c>
      <c r="M183" s="273" t="s">
        <v>382</v>
      </c>
      <c r="N183" s="273" t="s">
        <v>383</v>
      </c>
      <c r="O183" s="273" t="s">
        <v>384</v>
      </c>
      <c r="P183" s="273" t="s">
        <v>385</v>
      </c>
      <c r="Q183" s="273" t="s">
        <v>386</v>
      </c>
      <c r="R183" s="273" t="s">
        <v>387</v>
      </c>
      <c r="S183" s="273" t="s">
        <v>388</v>
      </c>
      <c r="T183" s="273" t="s">
        <v>389</v>
      </c>
      <c r="U183" s="273" t="s">
        <v>390</v>
      </c>
      <c r="V183" s="273" t="s">
        <v>387</v>
      </c>
      <c r="W183" s="273" t="s">
        <v>288</v>
      </c>
      <c r="X183" s="273" t="s">
        <v>391</v>
      </c>
      <c r="Y183" s="273" t="s">
        <v>392</v>
      </c>
      <c r="Z183" s="273" t="s">
        <v>393</v>
      </c>
      <c r="AA183" s="273" t="s">
        <v>394</v>
      </c>
      <c r="AB183" s="273" t="s">
        <v>395</v>
      </c>
    </row>
    <row r="184" spans="1:29">
      <c r="A184" s="272" t="s">
        <v>15</v>
      </c>
      <c r="B184" s="273">
        <v>85.4</v>
      </c>
      <c r="C184" s="273">
        <v>79.3</v>
      </c>
      <c r="D184" s="273">
        <v>80.8</v>
      </c>
      <c r="E184" s="273">
        <v>80.7</v>
      </c>
      <c r="F184" s="273">
        <v>72.599999999999994</v>
      </c>
      <c r="G184" s="273">
        <v>84.8</v>
      </c>
      <c r="H184" s="273">
        <v>82.4</v>
      </c>
      <c r="I184" s="273">
        <v>78.400000000000006</v>
      </c>
      <c r="J184" s="273">
        <v>78.7</v>
      </c>
      <c r="K184" s="273">
        <v>76</v>
      </c>
      <c r="L184" s="273">
        <v>80.599999999999994</v>
      </c>
      <c r="M184" s="273">
        <v>72.2</v>
      </c>
      <c r="N184" s="273">
        <v>72.2</v>
      </c>
      <c r="O184" s="273">
        <v>80.2</v>
      </c>
      <c r="P184" s="273">
        <v>79.900000000000006</v>
      </c>
      <c r="Q184" s="273">
        <v>88.5</v>
      </c>
      <c r="R184" s="273">
        <v>88.2</v>
      </c>
      <c r="S184" s="273">
        <v>82.7</v>
      </c>
      <c r="T184" s="273">
        <v>88.5</v>
      </c>
      <c r="U184" s="273">
        <v>86.9</v>
      </c>
      <c r="V184" s="273">
        <v>75.3</v>
      </c>
      <c r="W184" s="273">
        <v>104.3</v>
      </c>
      <c r="X184" s="273">
        <v>87.3</v>
      </c>
      <c r="Y184" s="273">
        <v>74.7</v>
      </c>
      <c r="Z184" s="273">
        <v>96.8</v>
      </c>
      <c r="AA184" s="273">
        <v>72.5</v>
      </c>
      <c r="AB184" s="273">
        <v>85.8</v>
      </c>
    </row>
    <row r="185" spans="1:29">
      <c r="A185" s="272" t="s">
        <v>29</v>
      </c>
      <c r="B185" s="273">
        <v>75.400000000000006</v>
      </c>
      <c r="C185" s="273">
        <v>68.3</v>
      </c>
      <c r="D185" s="273">
        <v>68.5</v>
      </c>
      <c r="E185" s="273">
        <v>57.2</v>
      </c>
      <c r="F185" s="273">
        <v>60.5</v>
      </c>
      <c r="G185" s="273">
        <v>64.599999999999994</v>
      </c>
      <c r="H185" s="273">
        <v>66.599999999999994</v>
      </c>
      <c r="I185" s="273">
        <v>69.900000000000006</v>
      </c>
      <c r="J185" s="273">
        <v>67.8</v>
      </c>
      <c r="K185" s="273">
        <v>67.2</v>
      </c>
      <c r="L185" s="273">
        <v>66.3</v>
      </c>
      <c r="M185" s="273">
        <v>69.2</v>
      </c>
      <c r="N185" s="273">
        <v>66</v>
      </c>
      <c r="O185" s="273">
        <v>66.599999999999994</v>
      </c>
      <c r="P185" s="273">
        <v>68.3</v>
      </c>
      <c r="Q185" s="273">
        <v>69.7</v>
      </c>
      <c r="R185" s="273">
        <v>70.7</v>
      </c>
      <c r="S185" s="273">
        <v>66</v>
      </c>
      <c r="T185" s="273">
        <v>72.599999999999994</v>
      </c>
      <c r="U185" s="273">
        <v>67.3</v>
      </c>
      <c r="V185" s="273">
        <v>69.3</v>
      </c>
      <c r="W185" s="273">
        <v>75.099999999999994</v>
      </c>
      <c r="X185" s="273">
        <v>73.400000000000006</v>
      </c>
      <c r="Y185" s="273">
        <v>74.2</v>
      </c>
      <c r="Z185" s="273">
        <v>72</v>
      </c>
      <c r="AA185" s="273">
        <v>72.2</v>
      </c>
      <c r="AB185" s="273">
        <v>78.400000000000006</v>
      </c>
    </row>
    <row r="186" spans="1:29">
      <c r="A186" s="272" t="s">
        <v>21</v>
      </c>
      <c r="B186" s="273">
        <v>0</v>
      </c>
      <c r="C186" s="273">
        <v>0</v>
      </c>
      <c r="D186" s="273">
        <v>0</v>
      </c>
      <c r="E186" s="273">
        <v>0</v>
      </c>
      <c r="F186" s="273">
        <v>0</v>
      </c>
      <c r="G186" s="273">
        <v>0</v>
      </c>
      <c r="H186" s="273">
        <v>0</v>
      </c>
      <c r="I186" s="273">
        <v>64.099999999999994</v>
      </c>
      <c r="J186" s="273">
        <v>90.5</v>
      </c>
      <c r="K186" s="273">
        <v>96.7</v>
      </c>
      <c r="L186" s="273">
        <v>98.1</v>
      </c>
      <c r="M186" s="273">
        <v>99.7</v>
      </c>
      <c r="N186" s="273">
        <v>99.9</v>
      </c>
      <c r="O186" s="273">
        <v>100.3</v>
      </c>
      <c r="P186" s="273">
        <v>100</v>
      </c>
      <c r="Q186" s="273">
        <v>103.8</v>
      </c>
      <c r="R186" s="273">
        <v>100.6</v>
      </c>
      <c r="S186" s="273">
        <v>98.7</v>
      </c>
      <c r="T186" s="273">
        <v>100.1</v>
      </c>
      <c r="U186" s="273">
        <v>101.2</v>
      </c>
      <c r="V186" s="273">
        <v>100.4</v>
      </c>
      <c r="W186" s="273">
        <v>101.6</v>
      </c>
      <c r="X186" s="273">
        <v>99.7</v>
      </c>
      <c r="Y186" s="273">
        <v>101.5</v>
      </c>
      <c r="Z186" s="273">
        <v>100</v>
      </c>
      <c r="AA186" s="273">
        <v>99.8</v>
      </c>
      <c r="AB186" s="273">
        <v>99.1</v>
      </c>
    </row>
    <row r="187" spans="1:29">
      <c r="A187" s="272" t="s">
        <v>33</v>
      </c>
      <c r="B187" s="273">
        <v>20.6</v>
      </c>
      <c r="C187" s="273">
        <v>15.7</v>
      </c>
      <c r="D187" s="273">
        <v>16.899999999999999</v>
      </c>
      <c r="E187" s="273">
        <v>17.7</v>
      </c>
      <c r="F187" s="273">
        <v>20.100000000000001</v>
      </c>
      <c r="G187" s="273">
        <v>24.9</v>
      </c>
      <c r="H187" s="273">
        <v>29.1</v>
      </c>
      <c r="I187" s="273">
        <v>25.3</v>
      </c>
      <c r="J187" s="273">
        <v>25.6</v>
      </c>
      <c r="K187" s="273">
        <v>18.5</v>
      </c>
      <c r="L187" s="273">
        <v>19.8</v>
      </c>
      <c r="M187" s="273">
        <v>17.5</v>
      </c>
      <c r="N187" s="273">
        <v>23</v>
      </c>
      <c r="O187" s="273">
        <v>28.8</v>
      </c>
      <c r="P187" s="273">
        <v>29.5</v>
      </c>
      <c r="Q187" s="273">
        <v>30.1</v>
      </c>
      <c r="R187" s="273">
        <v>33.700000000000003</v>
      </c>
      <c r="S187" s="273">
        <v>30.3</v>
      </c>
      <c r="T187" s="273">
        <v>29</v>
      </c>
      <c r="U187" s="273">
        <v>15.1</v>
      </c>
      <c r="V187" s="273">
        <v>16.8</v>
      </c>
      <c r="W187" s="273">
        <v>22.2</v>
      </c>
      <c r="X187" s="273">
        <v>21.3</v>
      </c>
      <c r="Y187" s="273">
        <v>11.8</v>
      </c>
      <c r="Z187" s="273">
        <v>5</v>
      </c>
      <c r="AA187" s="273">
        <v>1.8</v>
      </c>
      <c r="AB187" s="273">
        <v>13</v>
      </c>
    </row>
    <row r="188" spans="1:29">
      <c r="A188" s="272" t="s">
        <v>35</v>
      </c>
      <c r="B188" s="273">
        <v>94.8</v>
      </c>
      <c r="C188" s="273">
        <v>96.5</v>
      </c>
      <c r="D188" s="273">
        <v>97.6</v>
      </c>
      <c r="E188" s="273">
        <v>96.9</v>
      </c>
      <c r="F188" s="273">
        <v>100.5</v>
      </c>
      <c r="G188" s="273">
        <v>100.6</v>
      </c>
      <c r="H188" s="273">
        <v>98.5</v>
      </c>
      <c r="I188" s="273">
        <v>98.7</v>
      </c>
      <c r="J188" s="273">
        <v>99.2</v>
      </c>
      <c r="K188" s="273">
        <v>99.4</v>
      </c>
      <c r="L188" s="273">
        <v>99.3</v>
      </c>
      <c r="M188" s="273">
        <v>99.4</v>
      </c>
      <c r="N188" s="273">
        <v>99.4</v>
      </c>
      <c r="O188" s="273">
        <v>99.5</v>
      </c>
      <c r="P188" s="273">
        <v>99.5</v>
      </c>
      <c r="Q188" s="273">
        <v>99.6</v>
      </c>
      <c r="R188" s="273">
        <v>99.6</v>
      </c>
      <c r="S188" s="273">
        <v>99.7</v>
      </c>
      <c r="T188" s="273">
        <v>99.7</v>
      </c>
      <c r="U188" s="273">
        <v>99.7</v>
      </c>
      <c r="V188" s="273">
        <v>99.3</v>
      </c>
      <c r="W188" s="273">
        <v>99.8</v>
      </c>
      <c r="X188" s="273">
        <v>99.8</v>
      </c>
      <c r="Y188" s="273">
        <v>99.6</v>
      </c>
      <c r="Z188" s="273">
        <v>99.6</v>
      </c>
      <c r="AA188" s="273">
        <v>99.6</v>
      </c>
      <c r="AB188" s="273">
        <v>99.4</v>
      </c>
    </row>
    <row r="189" spans="1:29">
      <c r="A189" s="272" t="s">
        <v>34</v>
      </c>
      <c r="B189" s="273">
        <v>105.2</v>
      </c>
      <c r="C189" s="273">
        <v>94.5</v>
      </c>
      <c r="D189" s="273">
        <v>96.3</v>
      </c>
      <c r="E189" s="273">
        <v>86.2</v>
      </c>
      <c r="F189" s="273">
        <v>91.4</v>
      </c>
      <c r="G189" s="273">
        <v>86.8</v>
      </c>
      <c r="H189" s="273">
        <v>92.1</v>
      </c>
      <c r="I189" s="273">
        <v>92.5</v>
      </c>
      <c r="J189" s="273">
        <v>94.5</v>
      </c>
      <c r="K189" s="273">
        <v>91.4</v>
      </c>
      <c r="L189" s="273">
        <v>98.8</v>
      </c>
      <c r="M189" s="273">
        <v>91.9</v>
      </c>
      <c r="N189" s="273">
        <v>100.1</v>
      </c>
      <c r="O189" s="273">
        <v>97</v>
      </c>
      <c r="P189" s="273">
        <v>103.3</v>
      </c>
      <c r="Q189" s="273">
        <v>97.5</v>
      </c>
      <c r="R189" s="273">
        <v>96.6</v>
      </c>
      <c r="S189" s="273">
        <v>97.9</v>
      </c>
      <c r="T189" s="273">
        <v>96.3</v>
      </c>
      <c r="U189" s="273">
        <v>108.6</v>
      </c>
      <c r="V189" s="273">
        <v>99.9</v>
      </c>
      <c r="W189" s="273">
        <v>104.8</v>
      </c>
      <c r="X189" s="273">
        <v>89.8</v>
      </c>
      <c r="Y189" s="273">
        <v>95.3</v>
      </c>
      <c r="Z189" s="273">
        <v>104.8</v>
      </c>
      <c r="AA189" s="273">
        <v>95.1</v>
      </c>
      <c r="AB189" s="273">
        <v>92.8</v>
      </c>
    </row>
    <row r="190" spans="1:29">
      <c r="A190" s="272" t="s">
        <v>16</v>
      </c>
      <c r="B190" s="273">
        <v>99.8</v>
      </c>
      <c r="C190" s="273">
        <v>99.8</v>
      </c>
      <c r="D190" s="273">
        <v>99.9</v>
      </c>
      <c r="E190" s="273">
        <v>99.9</v>
      </c>
      <c r="F190" s="273">
        <v>100</v>
      </c>
      <c r="G190" s="273">
        <v>100</v>
      </c>
      <c r="H190" s="273">
        <v>100</v>
      </c>
      <c r="I190" s="273">
        <v>100</v>
      </c>
      <c r="J190" s="273">
        <v>100</v>
      </c>
      <c r="K190" s="273">
        <v>100</v>
      </c>
      <c r="L190" s="273">
        <v>100</v>
      </c>
      <c r="M190" s="273">
        <v>100</v>
      </c>
      <c r="N190" s="273">
        <v>100</v>
      </c>
      <c r="O190" s="273">
        <v>100</v>
      </c>
      <c r="P190" s="273">
        <v>100</v>
      </c>
      <c r="Q190" s="273">
        <v>100</v>
      </c>
      <c r="R190" s="273">
        <v>100</v>
      </c>
      <c r="S190" s="273">
        <v>100</v>
      </c>
      <c r="T190" s="273">
        <v>100</v>
      </c>
      <c r="U190" s="273">
        <v>100</v>
      </c>
      <c r="V190" s="273">
        <v>100</v>
      </c>
      <c r="W190" s="273">
        <v>100</v>
      </c>
      <c r="X190" s="273">
        <v>100</v>
      </c>
      <c r="Y190" s="273">
        <v>99.9</v>
      </c>
      <c r="Z190" s="273">
        <v>99.9</v>
      </c>
      <c r="AA190" s="273">
        <v>99.7</v>
      </c>
      <c r="AB190" s="273">
        <v>99.7</v>
      </c>
    </row>
    <row r="191" spans="1:29">
      <c r="A191" s="272" t="s">
        <v>23</v>
      </c>
      <c r="B191" s="273">
        <v>93.8</v>
      </c>
      <c r="C191" s="273">
        <v>93.1</v>
      </c>
      <c r="D191" s="273">
        <v>93.9</v>
      </c>
      <c r="E191" s="273">
        <v>94.3</v>
      </c>
      <c r="F191" s="273">
        <v>95.2</v>
      </c>
      <c r="G191" s="273">
        <v>94.9</v>
      </c>
      <c r="H191" s="273">
        <v>94.8</v>
      </c>
      <c r="I191" s="273">
        <v>95</v>
      </c>
      <c r="J191" s="273">
        <v>94.7</v>
      </c>
      <c r="K191" s="273">
        <v>94.8</v>
      </c>
      <c r="L191" s="273">
        <v>95.1</v>
      </c>
      <c r="M191" s="273">
        <v>95.4</v>
      </c>
      <c r="N191" s="273">
        <v>95.6</v>
      </c>
      <c r="O191" s="273">
        <v>94.5</v>
      </c>
      <c r="P191" s="273">
        <v>95.3</v>
      </c>
      <c r="Q191" s="273">
        <v>95.1</v>
      </c>
      <c r="R191" s="273">
        <v>95.5</v>
      </c>
      <c r="S191" s="273">
        <v>97.3</v>
      </c>
      <c r="T191" s="273">
        <v>97.1</v>
      </c>
      <c r="U191" s="273">
        <v>98.1</v>
      </c>
      <c r="V191" s="273">
        <v>98.8</v>
      </c>
      <c r="W191" s="273">
        <v>99.2</v>
      </c>
      <c r="X191" s="273">
        <v>99.1</v>
      </c>
      <c r="Y191" s="273">
        <v>99.1</v>
      </c>
      <c r="Z191" s="273">
        <v>99.1</v>
      </c>
      <c r="AA191" s="273">
        <v>99.1</v>
      </c>
      <c r="AB191" s="273">
        <v>99.2</v>
      </c>
    </row>
    <row r="192" spans="1:29" ht="25.5">
      <c r="A192" s="272" t="s">
        <v>171</v>
      </c>
      <c r="B192" s="273">
        <v>13.1</v>
      </c>
      <c r="C192" s="273">
        <v>11</v>
      </c>
      <c r="D192" s="273">
        <v>9.3000000000000007</v>
      </c>
      <c r="E192" s="273">
        <v>5.6</v>
      </c>
      <c r="F192" s="273">
        <v>3</v>
      </c>
      <c r="G192" s="273">
        <v>1</v>
      </c>
      <c r="H192" s="273">
        <v>0.5</v>
      </c>
      <c r="I192" s="273" t="s">
        <v>396</v>
      </c>
      <c r="J192" s="273" t="s">
        <v>278</v>
      </c>
      <c r="K192" s="273" t="s">
        <v>255</v>
      </c>
      <c r="L192" s="273" t="s">
        <v>397</v>
      </c>
      <c r="M192" s="273" t="s">
        <v>398</v>
      </c>
      <c r="N192" s="273" t="s">
        <v>399</v>
      </c>
      <c r="O192" s="273" t="s">
        <v>400</v>
      </c>
      <c r="P192" s="273">
        <v>1.7</v>
      </c>
      <c r="Q192" s="273">
        <v>7</v>
      </c>
      <c r="R192" s="273">
        <v>11.8</v>
      </c>
      <c r="S192" s="273">
        <v>20.3</v>
      </c>
      <c r="T192" s="273">
        <v>26.1</v>
      </c>
      <c r="U192" s="273">
        <v>33.200000000000003</v>
      </c>
      <c r="V192" s="273">
        <v>40</v>
      </c>
      <c r="W192" s="273">
        <v>46.2</v>
      </c>
      <c r="X192" s="273">
        <v>49.3</v>
      </c>
      <c r="Y192" s="273">
        <v>51.6</v>
      </c>
      <c r="Z192" s="273">
        <v>46.6</v>
      </c>
      <c r="AA192" s="273">
        <v>42.8</v>
      </c>
      <c r="AB192" s="273">
        <v>46.5</v>
      </c>
    </row>
    <row r="193" spans="1:28">
      <c r="A193" s="272" t="s">
        <v>172</v>
      </c>
      <c r="B193" s="273" t="s">
        <v>39</v>
      </c>
      <c r="C193" s="273" t="s">
        <v>39</v>
      </c>
      <c r="D193" s="273" t="s">
        <v>39</v>
      </c>
      <c r="E193" s="273" t="s">
        <v>39</v>
      </c>
      <c r="F193" s="273" t="s">
        <v>39</v>
      </c>
      <c r="G193" s="273" t="s">
        <v>39</v>
      </c>
      <c r="H193" s="273" t="s">
        <v>39</v>
      </c>
      <c r="I193" s="273" t="s">
        <v>39</v>
      </c>
      <c r="J193" s="273" t="s">
        <v>39</v>
      </c>
      <c r="K193" s="273" t="s">
        <v>39</v>
      </c>
      <c r="L193" s="273" t="s">
        <v>39</v>
      </c>
      <c r="M193" s="273" t="s">
        <v>39</v>
      </c>
      <c r="N193" s="273" t="s">
        <v>39</v>
      </c>
      <c r="O193" s="273" t="s">
        <v>39</v>
      </c>
      <c r="P193" s="273" t="s">
        <v>39</v>
      </c>
      <c r="Q193" s="273" t="s">
        <v>39</v>
      </c>
      <c r="R193" s="273" t="s">
        <v>39</v>
      </c>
      <c r="S193" s="273" t="s">
        <v>39</v>
      </c>
      <c r="T193" s="273" t="s">
        <v>39</v>
      </c>
      <c r="U193" s="273" t="s">
        <v>39</v>
      </c>
      <c r="V193" s="273" t="s">
        <v>39</v>
      </c>
      <c r="W193" s="273" t="s">
        <v>39</v>
      </c>
      <c r="X193" s="273" t="s">
        <v>39</v>
      </c>
      <c r="Y193" s="273" t="s">
        <v>39</v>
      </c>
      <c r="Z193" s="273" t="s">
        <v>39</v>
      </c>
      <c r="AA193" s="273" t="s">
        <v>39</v>
      </c>
      <c r="AB193" s="273" t="s">
        <v>39</v>
      </c>
    </row>
    <row r="194" spans="1:28" ht="25.5">
      <c r="A194" s="272" t="s">
        <v>40</v>
      </c>
      <c r="B194" s="273" t="s">
        <v>401</v>
      </c>
      <c r="C194" s="273" t="s">
        <v>402</v>
      </c>
      <c r="D194" s="273" t="s">
        <v>403</v>
      </c>
      <c r="E194" s="273" t="s">
        <v>404</v>
      </c>
      <c r="F194" s="273" t="s">
        <v>405</v>
      </c>
      <c r="G194" s="273" t="s">
        <v>406</v>
      </c>
      <c r="H194" s="273" t="s">
        <v>407</v>
      </c>
      <c r="I194" s="273" t="s">
        <v>408</v>
      </c>
      <c r="J194" s="273" t="s">
        <v>409</v>
      </c>
      <c r="K194" s="273" t="s">
        <v>410</v>
      </c>
      <c r="L194" s="273" t="s">
        <v>411</v>
      </c>
      <c r="M194" s="273" t="s">
        <v>412</v>
      </c>
      <c r="N194" s="273" t="s">
        <v>413</v>
      </c>
      <c r="O194" s="273" t="s">
        <v>414</v>
      </c>
      <c r="P194" s="273" t="s">
        <v>415</v>
      </c>
      <c r="Q194" s="273" t="s">
        <v>416</v>
      </c>
      <c r="R194" s="273" t="s">
        <v>417</v>
      </c>
      <c r="S194" s="273" t="s">
        <v>418</v>
      </c>
      <c r="T194" s="273" t="s">
        <v>419</v>
      </c>
      <c r="U194" s="273" t="s">
        <v>420</v>
      </c>
      <c r="V194" s="273" t="s">
        <v>421</v>
      </c>
      <c r="W194" s="273" t="s">
        <v>422</v>
      </c>
      <c r="X194" s="273" t="s">
        <v>423</v>
      </c>
      <c r="Y194" s="273" t="s">
        <v>424</v>
      </c>
      <c r="Z194" s="273" t="s">
        <v>425</v>
      </c>
      <c r="AA194" s="273" t="s">
        <v>426</v>
      </c>
      <c r="AB194" s="273" t="s">
        <v>427</v>
      </c>
    </row>
    <row r="195" spans="1:28">
      <c r="A195" s="272" t="s">
        <v>42</v>
      </c>
      <c r="B195" s="273" t="s">
        <v>39</v>
      </c>
      <c r="C195" s="273" t="s">
        <v>39</v>
      </c>
      <c r="D195" s="273" t="s">
        <v>39</v>
      </c>
      <c r="E195" s="273" t="s">
        <v>39</v>
      </c>
      <c r="F195" s="273" t="s">
        <v>39</v>
      </c>
      <c r="G195" s="273" t="s">
        <v>39</v>
      </c>
      <c r="H195" s="273" t="s">
        <v>39</v>
      </c>
      <c r="I195" s="273" t="s">
        <v>39</v>
      </c>
      <c r="J195" s="273" t="s">
        <v>39</v>
      </c>
      <c r="K195" s="273" t="s">
        <v>39</v>
      </c>
      <c r="L195" s="273" t="s">
        <v>39</v>
      </c>
      <c r="M195" s="273" t="s">
        <v>39</v>
      </c>
      <c r="N195" s="273" t="s">
        <v>39</v>
      </c>
      <c r="O195" s="273" t="s">
        <v>39</v>
      </c>
      <c r="P195" s="273" t="s">
        <v>39</v>
      </c>
      <c r="Q195" s="273" t="s">
        <v>39</v>
      </c>
      <c r="R195" s="273" t="s">
        <v>39</v>
      </c>
      <c r="S195" s="273" t="s">
        <v>39</v>
      </c>
      <c r="T195" s="273" t="s">
        <v>39</v>
      </c>
      <c r="U195" s="273" t="s">
        <v>39</v>
      </c>
      <c r="V195" s="273" t="s">
        <v>39</v>
      </c>
      <c r="W195" s="273" t="s">
        <v>39</v>
      </c>
      <c r="X195" s="273" t="s">
        <v>39</v>
      </c>
      <c r="Y195" s="273" t="s">
        <v>39</v>
      </c>
      <c r="Z195" s="273" t="s">
        <v>39</v>
      </c>
      <c r="AA195" s="273" t="s">
        <v>39</v>
      </c>
      <c r="AB195" s="273" t="s">
        <v>39</v>
      </c>
    </row>
    <row r="196" spans="1:28">
      <c r="A196" s="272" t="s">
        <v>38</v>
      </c>
      <c r="B196" s="273" t="s">
        <v>39</v>
      </c>
      <c r="C196" s="273" t="s">
        <v>39</v>
      </c>
      <c r="D196" s="273" t="s">
        <v>39</v>
      </c>
      <c r="E196" s="273" t="s">
        <v>39</v>
      </c>
      <c r="F196" s="273" t="s">
        <v>39</v>
      </c>
      <c r="G196" s="273" t="s">
        <v>39</v>
      </c>
      <c r="H196" s="273" t="s">
        <v>39</v>
      </c>
      <c r="I196" s="273" t="s">
        <v>39</v>
      </c>
      <c r="J196" s="273" t="s">
        <v>39</v>
      </c>
      <c r="K196" s="273" t="s">
        <v>39</v>
      </c>
      <c r="L196" s="273" t="s">
        <v>39</v>
      </c>
      <c r="M196" s="273" t="s">
        <v>39</v>
      </c>
      <c r="N196" s="273" t="s">
        <v>39</v>
      </c>
      <c r="O196" s="273" t="s">
        <v>39</v>
      </c>
      <c r="P196" s="273" t="s">
        <v>39</v>
      </c>
      <c r="Q196" s="273" t="s">
        <v>39</v>
      </c>
      <c r="R196" s="273" t="s">
        <v>39</v>
      </c>
      <c r="S196" s="273" t="s">
        <v>39</v>
      </c>
      <c r="T196" s="273" t="s">
        <v>39</v>
      </c>
      <c r="U196" s="273" t="s">
        <v>39</v>
      </c>
      <c r="V196" s="273" t="s">
        <v>39</v>
      </c>
      <c r="W196" s="273" t="s">
        <v>39</v>
      </c>
      <c r="X196" s="273" t="s">
        <v>39</v>
      </c>
      <c r="Y196" s="273" t="s">
        <v>39</v>
      </c>
      <c r="Z196" s="273" t="s">
        <v>39</v>
      </c>
      <c r="AA196" s="273" t="s">
        <v>39</v>
      </c>
      <c r="AB196" s="273" t="s">
        <v>39</v>
      </c>
    </row>
    <row r="197" spans="1:28">
      <c r="A197" s="272" t="s">
        <v>200</v>
      </c>
      <c r="B197" s="273" t="s">
        <v>39</v>
      </c>
      <c r="C197" s="273" t="s">
        <v>39</v>
      </c>
      <c r="D197" s="273" t="s">
        <v>39</v>
      </c>
      <c r="E197" s="273" t="s">
        <v>39</v>
      </c>
      <c r="F197" s="273" t="s">
        <v>39</v>
      </c>
      <c r="G197" s="273" t="s">
        <v>39</v>
      </c>
      <c r="H197" s="273" t="s">
        <v>39</v>
      </c>
      <c r="I197" s="273" t="s">
        <v>39</v>
      </c>
      <c r="J197" s="273">
        <v>102.3</v>
      </c>
      <c r="K197" s="273">
        <v>101.5</v>
      </c>
      <c r="L197" s="273">
        <v>99.3</v>
      </c>
      <c r="M197" s="273">
        <v>99.9</v>
      </c>
      <c r="N197" s="273">
        <v>100.3</v>
      </c>
      <c r="O197" s="273">
        <v>100.2</v>
      </c>
      <c r="P197" s="273">
        <v>100.2</v>
      </c>
      <c r="Q197" s="273">
        <v>99.5</v>
      </c>
      <c r="R197" s="273">
        <v>100.4</v>
      </c>
      <c r="S197" s="273">
        <v>100.1</v>
      </c>
      <c r="T197" s="273">
        <v>100</v>
      </c>
      <c r="U197" s="273">
        <v>99.8</v>
      </c>
      <c r="V197" s="273">
        <v>100</v>
      </c>
      <c r="W197" s="273">
        <v>100</v>
      </c>
      <c r="X197" s="273">
        <v>100</v>
      </c>
      <c r="Y197" s="273">
        <v>100</v>
      </c>
      <c r="Z197" s="273">
        <v>99.8</v>
      </c>
      <c r="AA197" s="273">
        <v>100</v>
      </c>
      <c r="AB197" s="273">
        <v>100</v>
      </c>
    </row>
    <row r="198" spans="1:28">
      <c r="A198" s="272" t="s">
        <v>201</v>
      </c>
      <c r="B198" s="273">
        <v>0</v>
      </c>
      <c r="C198" s="273">
        <v>0</v>
      </c>
      <c r="D198" s="273">
        <v>0</v>
      </c>
      <c r="E198" s="273">
        <v>0</v>
      </c>
      <c r="F198" s="273">
        <v>0</v>
      </c>
      <c r="G198" s="273">
        <v>0</v>
      </c>
      <c r="H198" s="273">
        <v>0</v>
      </c>
      <c r="I198" s="273">
        <v>0</v>
      </c>
      <c r="J198" s="273">
        <v>0</v>
      </c>
      <c r="K198" s="273">
        <v>0</v>
      </c>
      <c r="L198" s="273">
        <v>0</v>
      </c>
      <c r="M198" s="273">
        <v>0</v>
      </c>
      <c r="N198" s="273">
        <v>0</v>
      </c>
      <c r="O198" s="273">
        <v>0</v>
      </c>
      <c r="P198" s="273">
        <v>0</v>
      </c>
      <c r="Q198" s="273">
        <v>0</v>
      </c>
      <c r="R198" s="273">
        <v>0</v>
      </c>
      <c r="S198" s="273">
        <v>0</v>
      </c>
      <c r="T198" s="273">
        <v>0</v>
      </c>
      <c r="U198" s="273">
        <v>0</v>
      </c>
      <c r="V198" s="273">
        <v>0</v>
      </c>
      <c r="W198" s="273">
        <v>0</v>
      </c>
      <c r="X198" s="273">
        <v>0</v>
      </c>
      <c r="Y198" s="273">
        <v>0</v>
      </c>
      <c r="Z198" s="273">
        <v>0</v>
      </c>
      <c r="AA198" s="273">
        <v>0</v>
      </c>
      <c r="AB198" s="273">
        <v>0</v>
      </c>
    </row>
    <row r="199" spans="1:28">
      <c r="A199" s="272" t="s">
        <v>43</v>
      </c>
      <c r="B199" s="273">
        <v>79.599999999999994</v>
      </c>
      <c r="C199" s="273">
        <v>75.7</v>
      </c>
      <c r="D199" s="273">
        <v>69.599999999999994</v>
      </c>
      <c r="E199" s="273">
        <v>51.4</v>
      </c>
      <c r="F199" s="273">
        <v>44.8</v>
      </c>
      <c r="G199" s="273">
        <v>49.7</v>
      </c>
      <c r="H199" s="273">
        <v>77.099999999999994</v>
      </c>
      <c r="I199" s="273">
        <v>77.8</v>
      </c>
      <c r="J199" s="273">
        <v>72.599999999999994</v>
      </c>
      <c r="K199" s="273">
        <v>60</v>
      </c>
      <c r="L199" s="273">
        <v>59.3</v>
      </c>
      <c r="M199" s="273">
        <v>73.7</v>
      </c>
      <c r="N199" s="273">
        <v>79.099999999999994</v>
      </c>
      <c r="O199" s="273">
        <v>83.8</v>
      </c>
      <c r="P199" s="273">
        <v>88.9</v>
      </c>
      <c r="Q199" s="273">
        <v>88.3</v>
      </c>
      <c r="R199" s="273">
        <v>88.2</v>
      </c>
      <c r="S199" s="273">
        <v>89.9</v>
      </c>
      <c r="T199" s="273">
        <v>89.3</v>
      </c>
      <c r="U199" s="273">
        <v>90.4</v>
      </c>
      <c r="V199" s="273">
        <v>84.5</v>
      </c>
      <c r="W199" s="273">
        <v>73.099999999999994</v>
      </c>
      <c r="X199" s="273">
        <v>84.9</v>
      </c>
      <c r="Y199" s="273">
        <v>80.5</v>
      </c>
      <c r="Z199" s="273">
        <v>69</v>
      </c>
      <c r="AA199" s="273">
        <v>79.2</v>
      </c>
      <c r="AB199" s="273">
        <v>75.599999999999994</v>
      </c>
    </row>
    <row r="200" spans="1:28">
      <c r="A200" s="272" t="s">
        <v>44</v>
      </c>
      <c r="B200" s="273">
        <v>93.9</v>
      </c>
      <c r="C200" s="273">
        <v>95.2</v>
      </c>
      <c r="D200" s="273">
        <v>95.7</v>
      </c>
      <c r="E200" s="273">
        <v>96.2</v>
      </c>
      <c r="F200" s="273">
        <v>96.7</v>
      </c>
      <c r="G200" s="273">
        <v>97.9</v>
      </c>
      <c r="H200" s="273">
        <v>97.9</v>
      </c>
      <c r="I200" s="273">
        <v>98</v>
      </c>
      <c r="J200" s="273">
        <v>94.6</v>
      </c>
      <c r="K200" s="273">
        <v>95</v>
      </c>
      <c r="L200" s="273">
        <v>95.4</v>
      </c>
      <c r="M200" s="273">
        <v>98.8</v>
      </c>
      <c r="N200" s="273">
        <v>97.3</v>
      </c>
      <c r="O200" s="273">
        <v>97.5</v>
      </c>
      <c r="P200" s="273">
        <v>96.9</v>
      </c>
      <c r="Q200" s="273">
        <v>97.1</v>
      </c>
      <c r="R200" s="273">
        <v>96.9</v>
      </c>
      <c r="S200" s="273">
        <v>97.8</v>
      </c>
      <c r="T200" s="273">
        <v>100.2</v>
      </c>
      <c r="U200" s="273">
        <v>100.1</v>
      </c>
      <c r="V200" s="273">
        <v>98.1</v>
      </c>
      <c r="W200" s="273">
        <v>96.6</v>
      </c>
      <c r="X200" s="273">
        <v>100.1</v>
      </c>
      <c r="Y200" s="273">
        <v>97.8</v>
      </c>
      <c r="Z200" s="273">
        <v>99.6</v>
      </c>
      <c r="AA200" s="273">
        <v>99.9</v>
      </c>
      <c r="AB200" s="273">
        <v>98.3</v>
      </c>
    </row>
    <row r="201" spans="1:28" ht="25.5">
      <c r="A201" s="272" t="s">
        <v>204</v>
      </c>
      <c r="B201" s="273" t="s">
        <v>39</v>
      </c>
      <c r="C201" s="273" t="s">
        <v>39</v>
      </c>
      <c r="D201" s="273" t="s">
        <v>39</v>
      </c>
      <c r="E201" s="273" t="s">
        <v>39</v>
      </c>
      <c r="F201" s="273" t="s">
        <v>39</v>
      </c>
      <c r="G201" s="273" t="s">
        <v>39</v>
      </c>
      <c r="H201" s="273" t="s">
        <v>39</v>
      </c>
      <c r="I201" s="273" t="s">
        <v>39</v>
      </c>
      <c r="J201" s="273" t="s">
        <v>39</v>
      </c>
      <c r="K201" s="273" t="s">
        <v>39</v>
      </c>
      <c r="L201" s="273" t="s">
        <v>39</v>
      </c>
      <c r="M201" s="273" t="s">
        <v>39</v>
      </c>
      <c r="N201" s="273" t="s">
        <v>39</v>
      </c>
      <c r="O201" s="273" t="s">
        <v>39</v>
      </c>
      <c r="P201" s="273" t="s">
        <v>39</v>
      </c>
      <c r="Q201" s="273" t="s">
        <v>39</v>
      </c>
      <c r="R201" s="273" t="s">
        <v>39</v>
      </c>
      <c r="S201" s="273" t="s">
        <v>39</v>
      </c>
      <c r="T201" s="273" t="s">
        <v>39</v>
      </c>
      <c r="U201" s="273" t="s">
        <v>39</v>
      </c>
      <c r="V201" s="273" t="s">
        <v>39</v>
      </c>
      <c r="W201" s="273" t="s">
        <v>39</v>
      </c>
      <c r="X201" s="273" t="s">
        <v>39</v>
      </c>
      <c r="Y201" s="273" t="s">
        <v>39</v>
      </c>
      <c r="Z201" s="273">
        <v>100</v>
      </c>
      <c r="AA201" s="273">
        <v>100</v>
      </c>
      <c r="AB201" s="273">
        <v>100</v>
      </c>
    </row>
    <row r="202" spans="1:28">
      <c r="A202" s="272" t="s">
        <v>205</v>
      </c>
      <c r="B202" s="273" t="s">
        <v>39</v>
      </c>
      <c r="C202" s="273" t="s">
        <v>39</v>
      </c>
      <c r="D202" s="273" t="s">
        <v>39</v>
      </c>
      <c r="E202" s="273" t="s">
        <v>39</v>
      </c>
      <c r="F202" s="273" t="s">
        <v>39</v>
      </c>
      <c r="G202" s="273" t="s">
        <v>39</v>
      </c>
      <c r="H202" s="273" t="s">
        <v>39</v>
      </c>
      <c r="I202" s="273" t="s">
        <v>39</v>
      </c>
      <c r="J202" s="273" t="s">
        <v>39</v>
      </c>
      <c r="K202" s="273" t="s">
        <v>39</v>
      </c>
      <c r="L202" s="273" t="s">
        <v>39</v>
      </c>
      <c r="M202" s="273" t="s">
        <v>39</v>
      </c>
      <c r="N202" s="273" t="s">
        <v>39</v>
      </c>
      <c r="O202" s="273" t="s">
        <v>39</v>
      </c>
      <c r="P202" s="273" t="s">
        <v>39</v>
      </c>
      <c r="Q202" s="273" t="s">
        <v>39</v>
      </c>
      <c r="R202" s="273" t="s">
        <v>39</v>
      </c>
      <c r="S202" s="273" t="s">
        <v>39</v>
      </c>
      <c r="T202" s="273" t="s">
        <v>39</v>
      </c>
      <c r="U202" s="273" t="s">
        <v>39</v>
      </c>
      <c r="V202" s="273" t="s">
        <v>39</v>
      </c>
      <c r="W202" s="273" t="s">
        <v>39</v>
      </c>
      <c r="X202" s="273" t="s">
        <v>39</v>
      </c>
      <c r="Y202" s="273" t="s">
        <v>39</v>
      </c>
      <c r="Z202" s="273" t="s">
        <v>39</v>
      </c>
      <c r="AA202" s="273" t="s">
        <v>39</v>
      </c>
      <c r="AB202" s="273" t="s">
        <v>39</v>
      </c>
    </row>
    <row r="204" spans="1:28">
      <c r="A204" s="280" t="s">
        <v>428</v>
      </c>
    </row>
  </sheetData>
  <mergeCells count="3">
    <mergeCell ref="A80:AB80"/>
    <mergeCell ref="A121:AB121"/>
    <mergeCell ref="A162:AB162"/>
  </mergeCells>
  <hyperlinks>
    <hyperlink ref="B5" r:id="rId1" display="javascript:sortTable(2)"/>
    <hyperlink ref="C5" r:id="rId2" display="javascript:sortTable(3)"/>
    <hyperlink ref="D5" r:id="rId3" display="javascript:sortTable(4)"/>
    <hyperlink ref="E5" r:id="rId4" display="javascript:sortTable(5)"/>
    <hyperlink ref="F5" r:id="rId5" display="javascript:sortTable(6)"/>
    <hyperlink ref="G5" r:id="rId6" display="javascript:sortTable(7)"/>
    <hyperlink ref="H5" r:id="rId7" display="javascript:sortTable(8)"/>
    <hyperlink ref="I5" r:id="rId8" display="javascript:sortTable(9)"/>
    <hyperlink ref="J5" r:id="rId9" display="javascript:sortTable(10)"/>
    <hyperlink ref="K5" r:id="rId10" display="javascript:sortTable(11)"/>
    <hyperlink ref="L5" r:id="rId11" display="javascript:sortTable(12)"/>
    <hyperlink ref="M5" r:id="rId12" display="javascript:sortTable(13)"/>
    <hyperlink ref="N5" r:id="rId13" display="javascript:sortTable(14)"/>
    <hyperlink ref="O5" r:id="rId14" display="javascript:sortTable(15)"/>
    <hyperlink ref="P5" r:id="rId15" display="javascript:sortTable(16)"/>
    <hyperlink ref="Q5" r:id="rId16" display="javascript:sortTable(17)"/>
    <hyperlink ref="R5" r:id="rId17" display="javascript:sortTable(18)"/>
    <hyperlink ref="S5" r:id="rId18" display="javascript:sortTable(19)"/>
    <hyperlink ref="T5" r:id="rId19" display="javascript:sortTable(20)"/>
    <hyperlink ref="U5" r:id="rId20" display="javascript:sortTable(21)"/>
    <hyperlink ref="V5" r:id="rId21" display="javascript:sortTable(22)"/>
    <hyperlink ref="W5" r:id="rId22" display="javascript:sortTable(23)"/>
    <hyperlink ref="X5" r:id="rId23" display="javascript:sortTable(24)"/>
    <hyperlink ref="Y5" r:id="rId24" display="javascript:sortTable(25)"/>
    <hyperlink ref="Z5" r:id="rId25" display="javascript:sortTable(26)"/>
    <hyperlink ref="AA5" r:id="rId26" display="javascript:sortTable(27)"/>
    <hyperlink ref="AB5" r:id="rId27" display="javascript:sortTable(28)"/>
    <hyperlink ref="A204" r:id="rId28" display="https://www.ksh.hu/docs/hun/eurostat_tablak/index.html"/>
  </hyperlinks>
  <pageMargins left="0.7" right="0.7" top="0.75" bottom="0.75" header="0.3" footer="0.3"/>
  <pageSetup paperSize="9" orientation="portrait" horizontalDpi="0" verticalDpi="0" r:id="rId29"/>
  <drawing r:id="rId3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9"/>
  <sheetViews>
    <sheetView topLeftCell="A22" workbookViewId="0">
      <selection activeCell="O35" sqref="O35"/>
    </sheetView>
  </sheetViews>
  <sheetFormatPr defaultRowHeight="11.25"/>
  <cols>
    <col min="1" max="1" width="16" style="2" customWidth="1"/>
    <col min="2" max="12" width="7.28515625" style="2" customWidth="1"/>
    <col min="13" max="20" width="7" style="2" customWidth="1"/>
    <col min="21" max="22" width="8.28515625" style="2" customWidth="1"/>
    <col min="23" max="256" width="9.140625" style="2"/>
    <col min="257" max="257" width="16" style="2" customWidth="1"/>
    <col min="258" max="268" width="7.28515625" style="2" customWidth="1"/>
    <col min="269" max="276" width="7" style="2" customWidth="1"/>
    <col min="277" max="278" width="8.28515625" style="2" customWidth="1"/>
    <col min="279" max="512" width="9.140625" style="2"/>
    <col min="513" max="513" width="16" style="2" customWidth="1"/>
    <col min="514" max="524" width="7.28515625" style="2" customWidth="1"/>
    <col min="525" max="532" width="7" style="2" customWidth="1"/>
    <col min="533" max="534" width="8.28515625" style="2" customWidth="1"/>
    <col min="535" max="768" width="9.140625" style="2"/>
    <col min="769" max="769" width="16" style="2" customWidth="1"/>
    <col min="770" max="780" width="7.28515625" style="2" customWidth="1"/>
    <col min="781" max="788" width="7" style="2" customWidth="1"/>
    <col min="789" max="790" width="8.28515625" style="2" customWidth="1"/>
    <col min="791" max="1024" width="9.140625" style="2"/>
    <col min="1025" max="1025" width="16" style="2" customWidth="1"/>
    <col min="1026" max="1036" width="7.28515625" style="2" customWidth="1"/>
    <col min="1037" max="1044" width="7" style="2" customWidth="1"/>
    <col min="1045" max="1046" width="8.28515625" style="2" customWidth="1"/>
    <col min="1047" max="1280" width="9.140625" style="2"/>
    <col min="1281" max="1281" width="16" style="2" customWidth="1"/>
    <col min="1282" max="1292" width="7.28515625" style="2" customWidth="1"/>
    <col min="1293" max="1300" width="7" style="2" customWidth="1"/>
    <col min="1301" max="1302" width="8.28515625" style="2" customWidth="1"/>
    <col min="1303" max="1536" width="9.140625" style="2"/>
    <col min="1537" max="1537" width="16" style="2" customWidth="1"/>
    <col min="1538" max="1548" width="7.28515625" style="2" customWidth="1"/>
    <col min="1549" max="1556" width="7" style="2" customWidth="1"/>
    <col min="1557" max="1558" width="8.28515625" style="2" customWidth="1"/>
    <col min="1559" max="1792" width="9.140625" style="2"/>
    <col min="1793" max="1793" width="16" style="2" customWidth="1"/>
    <col min="1794" max="1804" width="7.28515625" style="2" customWidth="1"/>
    <col min="1805" max="1812" width="7" style="2" customWidth="1"/>
    <col min="1813" max="1814" width="8.28515625" style="2" customWidth="1"/>
    <col min="1815" max="2048" width="9.140625" style="2"/>
    <col min="2049" max="2049" width="16" style="2" customWidth="1"/>
    <col min="2050" max="2060" width="7.28515625" style="2" customWidth="1"/>
    <col min="2061" max="2068" width="7" style="2" customWidth="1"/>
    <col min="2069" max="2070" width="8.28515625" style="2" customWidth="1"/>
    <col min="2071" max="2304" width="9.140625" style="2"/>
    <col min="2305" max="2305" width="16" style="2" customWidth="1"/>
    <col min="2306" max="2316" width="7.28515625" style="2" customWidth="1"/>
    <col min="2317" max="2324" width="7" style="2" customWidth="1"/>
    <col min="2325" max="2326" width="8.28515625" style="2" customWidth="1"/>
    <col min="2327" max="2560" width="9.140625" style="2"/>
    <col min="2561" max="2561" width="16" style="2" customWidth="1"/>
    <col min="2562" max="2572" width="7.28515625" style="2" customWidth="1"/>
    <col min="2573" max="2580" width="7" style="2" customWidth="1"/>
    <col min="2581" max="2582" width="8.28515625" style="2" customWidth="1"/>
    <col min="2583" max="2816" width="9.140625" style="2"/>
    <col min="2817" max="2817" width="16" style="2" customWidth="1"/>
    <col min="2818" max="2828" width="7.28515625" style="2" customWidth="1"/>
    <col min="2829" max="2836" width="7" style="2" customWidth="1"/>
    <col min="2837" max="2838" width="8.28515625" style="2" customWidth="1"/>
    <col min="2839" max="3072" width="9.140625" style="2"/>
    <col min="3073" max="3073" width="16" style="2" customWidth="1"/>
    <col min="3074" max="3084" width="7.28515625" style="2" customWidth="1"/>
    <col min="3085" max="3092" width="7" style="2" customWidth="1"/>
    <col min="3093" max="3094" width="8.28515625" style="2" customWidth="1"/>
    <col min="3095" max="3328" width="9.140625" style="2"/>
    <col min="3329" max="3329" width="16" style="2" customWidth="1"/>
    <col min="3330" max="3340" width="7.28515625" style="2" customWidth="1"/>
    <col min="3341" max="3348" width="7" style="2" customWidth="1"/>
    <col min="3349" max="3350" width="8.28515625" style="2" customWidth="1"/>
    <col min="3351" max="3584" width="9.140625" style="2"/>
    <col min="3585" max="3585" width="16" style="2" customWidth="1"/>
    <col min="3586" max="3596" width="7.28515625" style="2" customWidth="1"/>
    <col min="3597" max="3604" width="7" style="2" customWidth="1"/>
    <col min="3605" max="3606" width="8.28515625" style="2" customWidth="1"/>
    <col min="3607" max="3840" width="9.140625" style="2"/>
    <col min="3841" max="3841" width="16" style="2" customWidth="1"/>
    <col min="3842" max="3852" width="7.28515625" style="2" customWidth="1"/>
    <col min="3853" max="3860" width="7" style="2" customWidth="1"/>
    <col min="3861" max="3862" width="8.28515625" style="2" customWidth="1"/>
    <col min="3863" max="4096" width="9.140625" style="2"/>
    <col min="4097" max="4097" width="16" style="2" customWidth="1"/>
    <col min="4098" max="4108" width="7.28515625" style="2" customWidth="1"/>
    <col min="4109" max="4116" width="7" style="2" customWidth="1"/>
    <col min="4117" max="4118" width="8.28515625" style="2" customWidth="1"/>
    <col min="4119" max="4352" width="9.140625" style="2"/>
    <col min="4353" max="4353" width="16" style="2" customWidth="1"/>
    <col min="4354" max="4364" width="7.28515625" style="2" customWidth="1"/>
    <col min="4365" max="4372" width="7" style="2" customWidth="1"/>
    <col min="4373" max="4374" width="8.28515625" style="2" customWidth="1"/>
    <col min="4375" max="4608" width="9.140625" style="2"/>
    <col min="4609" max="4609" width="16" style="2" customWidth="1"/>
    <col min="4610" max="4620" width="7.28515625" style="2" customWidth="1"/>
    <col min="4621" max="4628" width="7" style="2" customWidth="1"/>
    <col min="4629" max="4630" width="8.28515625" style="2" customWidth="1"/>
    <col min="4631" max="4864" width="9.140625" style="2"/>
    <col min="4865" max="4865" width="16" style="2" customWidth="1"/>
    <col min="4866" max="4876" width="7.28515625" style="2" customWidth="1"/>
    <col min="4877" max="4884" width="7" style="2" customWidth="1"/>
    <col min="4885" max="4886" width="8.28515625" style="2" customWidth="1"/>
    <col min="4887" max="5120" width="9.140625" style="2"/>
    <col min="5121" max="5121" width="16" style="2" customWidth="1"/>
    <col min="5122" max="5132" width="7.28515625" style="2" customWidth="1"/>
    <col min="5133" max="5140" width="7" style="2" customWidth="1"/>
    <col min="5141" max="5142" width="8.28515625" style="2" customWidth="1"/>
    <col min="5143" max="5376" width="9.140625" style="2"/>
    <col min="5377" max="5377" width="16" style="2" customWidth="1"/>
    <col min="5378" max="5388" width="7.28515625" style="2" customWidth="1"/>
    <col min="5389" max="5396" width="7" style="2" customWidth="1"/>
    <col min="5397" max="5398" width="8.28515625" style="2" customWidth="1"/>
    <col min="5399" max="5632" width="9.140625" style="2"/>
    <col min="5633" max="5633" width="16" style="2" customWidth="1"/>
    <col min="5634" max="5644" width="7.28515625" style="2" customWidth="1"/>
    <col min="5645" max="5652" width="7" style="2" customWidth="1"/>
    <col min="5653" max="5654" width="8.28515625" style="2" customWidth="1"/>
    <col min="5655" max="5888" width="9.140625" style="2"/>
    <col min="5889" max="5889" width="16" style="2" customWidth="1"/>
    <col min="5890" max="5900" width="7.28515625" style="2" customWidth="1"/>
    <col min="5901" max="5908" width="7" style="2" customWidth="1"/>
    <col min="5909" max="5910" width="8.28515625" style="2" customWidth="1"/>
    <col min="5911" max="6144" width="9.140625" style="2"/>
    <col min="6145" max="6145" width="16" style="2" customWidth="1"/>
    <col min="6146" max="6156" width="7.28515625" style="2" customWidth="1"/>
    <col min="6157" max="6164" width="7" style="2" customWidth="1"/>
    <col min="6165" max="6166" width="8.28515625" style="2" customWidth="1"/>
    <col min="6167" max="6400" width="9.140625" style="2"/>
    <col min="6401" max="6401" width="16" style="2" customWidth="1"/>
    <col min="6402" max="6412" width="7.28515625" style="2" customWidth="1"/>
    <col min="6413" max="6420" width="7" style="2" customWidth="1"/>
    <col min="6421" max="6422" width="8.28515625" style="2" customWidth="1"/>
    <col min="6423" max="6656" width="9.140625" style="2"/>
    <col min="6657" max="6657" width="16" style="2" customWidth="1"/>
    <col min="6658" max="6668" width="7.28515625" style="2" customWidth="1"/>
    <col min="6669" max="6676" width="7" style="2" customWidth="1"/>
    <col min="6677" max="6678" width="8.28515625" style="2" customWidth="1"/>
    <col min="6679" max="6912" width="9.140625" style="2"/>
    <col min="6913" max="6913" width="16" style="2" customWidth="1"/>
    <col min="6914" max="6924" width="7.28515625" style="2" customWidth="1"/>
    <col min="6925" max="6932" width="7" style="2" customWidth="1"/>
    <col min="6933" max="6934" width="8.28515625" style="2" customWidth="1"/>
    <col min="6935" max="7168" width="9.140625" style="2"/>
    <col min="7169" max="7169" width="16" style="2" customWidth="1"/>
    <col min="7170" max="7180" width="7.28515625" style="2" customWidth="1"/>
    <col min="7181" max="7188" width="7" style="2" customWidth="1"/>
    <col min="7189" max="7190" width="8.28515625" style="2" customWidth="1"/>
    <col min="7191" max="7424" width="9.140625" style="2"/>
    <col min="7425" max="7425" width="16" style="2" customWidth="1"/>
    <col min="7426" max="7436" width="7.28515625" style="2" customWidth="1"/>
    <col min="7437" max="7444" width="7" style="2" customWidth="1"/>
    <col min="7445" max="7446" width="8.28515625" style="2" customWidth="1"/>
    <col min="7447" max="7680" width="9.140625" style="2"/>
    <col min="7681" max="7681" width="16" style="2" customWidth="1"/>
    <col min="7682" max="7692" width="7.28515625" style="2" customWidth="1"/>
    <col min="7693" max="7700" width="7" style="2" customWidth="1"/>
    <col min="7701" max="7702" width="8.28515625" style="2" customWidth="1"/>
    <col min="7703" max="7936" width="9.140625" style="2"/>
    <col min="7937" max="7937" width="16" style="2" customWidth="1"/>
    <col min="7938" max="7948" width="7.28515625" style="2" customWidth="1"/>
    <col min="7949" max="7956" width="7" style="2" customWidth="1"/>
    <col min="7957" max="7958" width="8.28515625" style="2" customWidth="1"/>
    <col min="7959" max="8192" width="9.140625" style="2"/>
    <col min="8193" max="8193" width="16" style="2" customWidth="1"/>
    <col min="8194" max="8204" width="7.28515625" style="2" customWidth="1"/>
    <col min="8205" max="8212" width="7" style="2" customWidth="1"/>
    <col min="8213" max="8214" width="8.28515625" style="2" customWidth="1"/>
    <col min="8215" max="8448" width="9.140625" style="2"/>
    <col min="8449" max="8449" width="16" style="2" customWidth="1"/>
    <col min="8450" max="8460" width="7.28515625" style="2" customWidth="1"/>
    <col min="8461" max="8468" width="7" style="2" customWidth="1"/>
    <col min="8469" max="8470" width="8.28515625" style="2" customWidth="1"/>
    <col min="8471" max="8704" width="9.140625" style="2"/>
    <col min="8705" max="8705" width="16" style="2" customWidth="1"/>
    <col min="8706" max="8716" width="7.28515625" style="2" customWidth="1"/>
    <col min="8717" max="8724" width="7" style="2" customWidth="1"/>
    <col min="8725" max="8726" width="8.28515625" style="2" customWidth="1"/>
    <col min="8727" max="8960" width="9.140625" style="2"/>
    <col min="8961" max="8961" width="16" style="2" customWidth="1"/>
    <col min="8962" max="8972" width="7.28515625" style="2" customWidth="1"/>
    <col min="8973" max="8980" width="7" style="2" customWidth="1"/>
    <col min="8981" max="8982" width="8.28515625" style="2" customWidth="1"/>
    <col min="8983" max="9216" width="9.140625" style="2"/>
    <col min="9217" max="9217" width="16" style="2" customWidth="1"/>
    <col min="9218" max="9228" width="7.28515625" style="2" customWidth="1"/>
    <col min="9229" max="9236" width="7" style="2" customWidth="1"/>
    <col min="9237" max="9238" width="8.28515625" style="2" customWidth="1"/>
    <col min="9239" max="9472" width="9.140625" style="2"/>
    <col min="9473" max="9473" width="16" style="2" customWidth="1"/>
    <col min="9474" max="9484" width="7.28515625" style="2" customWidth="1"/>
    <col min="9485" max="9492" width="7" style="2" customWidth="1"/>
    <col min="9493" max="9494" width="8.28515625" style="2" customWidth="1"/>
    <col min="9495" max="9728" width="9.140625" style="2"/>
    <col min="9729" max="9729" width="16" style="2" customWidth="1"/>
    <col min="9730" max="9740" width="7.28515625" style="2" customWidth="1"/>
    <col min="9741" max="9748" width="7" style="2" customWidth="1"/>
    <col min="9749" max="9750" width="8.28515625" style="2" customWidth="1"/>
    <col min="9751" max="9984" width="9.140625" style="2"/>
    <col min="9985" max="9985" width="16" style="2" customWidth="1"/>
    <col min="9986" max="9996" width="7.28515625" style="2" customWidth="1"/>
    <col min="9997" max="10004" width="7" style="2" customWidth="1"/>
    <col min="10005" max="10006" width="8.28515625" style="2" customWidth="1"/>
    <col min="10007" max="10240" width="9.140625" style="2"/>
    <col min="10241" max="10241" width="16" style="2" customWidth="1"/>
    <col min="10242" max="10252" width="7.28515625" style="2" customWidth="1"/>
    <col min="10253" max="10260" width="7" style="2" customWidth="1"/>
    <col min="10261" max="10262" width="8.28515625" style="2" customWidth="1"/>
    <col min="10263" max="10496" width="9.140625" style="2"/>
    <col min="10497" max="10497" width="16" style="2" customWidth="1"/>
    <col min="10498" max="10508" width="7.28515625" style="2" customWidth="1"/>
    <col min="10509" max="10516" width="7" style="2" customWidth="1"/>
    <col min="10517" max="10518" width="8.28515625" style="2" customWidth="1"/>
    <col min="10519" max="10752" width="9.140625" style="2"/>
    <col min="10753" max="10753" width="16" style="2" customWidth="1"/>
    <col min="10754" max="10764" width="7.28515625" style="2" customWidth="1"/>
    <col min="10765" max="10772" width="7" style="2" customWidth="1"/>
    <col min="10773" max="10774" width="8.28515625" style="2" customWidth="1"/>
    <col min="10775" max="11008" width="9.140625" style="2"/>
    <col min="11009" max="11009" width="16" style="2" customWidth="1"/>
    <col min="11010" max="11020" width="7.28515625" style="2" customWidth="1"/>
    <col min="11021" max="11028" width="7" style="2" customWidth="1"/>
    <col min="11029" max="11030" width="8.28515625" style="2" customWidth="1"/>
    <col min="11031" max="11264" width="9.140625" style="2"/>
    <col min="11265" max="11265" width="16" style="2" customWidth="1"/>
    <col min="11266" max="11276" width="7.28515625" style="2" customWidth="1"/>
    <col min="11277" max="11284" width="7" style="2" customWidth="1"/>
    <col min="11285" max="11286" width="8.28515625" style="2" customWidth="1"/>
    <col min="11287" max="11520" width="9.140625" style="2"/>
    <col min="11521" max="11521" width="16" style="2" customWidth="1"/>
    <col min="11522" max="11532" width="7.28515625" style="2" customWidth="1"/>
    <col min="11533" max="11540" width="7" style="2" customWidth="1"/>
    <col min="11541" max="11542" width="8.28515625" style="2" customWidth="1"/>
    <col min="11543" max="11776" width="9.140625" style="2"/>
    <col min="11777" max="11777" width="16" style="2" customWidth="1"/>
    <col min="11778" max="11788" width="7.28515625" style="2" customWidth="1"/>
    <col min="11789" max="11796" width="7" style="2" customWidth="1"/>
    <col min="11797" max="11798" width="8.28515625" style="2" customWidth="1"/>
    <col min="11799" max="12032" width="9.140625" style="2"/>
    <col min="12033" max="12033" width="16" style="2" customWidth="1"/>
    <col min="12034" max="12044" width="7.28515625" style="2" customWidth="1"/>
    <col min="12045" max="12052" width="7" style="2" customWidth="1"/>
    <col min="12053" max="12054" width="8.28515625" style="2" customWidth="1"/>
    <col min="12055" max="12288" width="9.140625" style="2"/>
    <col min="12289" max="12289" width="16" style="2" customWidth="1"/>
    <col min="12290" max="12300" width="7.28515625" style="2" customWidth="1"/>
    <col min="12301" max="12308" width="7" style="2" customWidth="1"/>
    <col min="12309" max="12310" width="8.28515625" style="2" customWidth="1"/>
    <col min="12311" max="12544" width="9.140625" style="2"/>
    <col min="12545" max="12545" width="16" style="2" customWidth="1"/>
    <col min="12546" max="12556" width="7.28515625" style="2" customWidth="1"/>
    <col min="12557" max="12564" width="7" style="2" customWidth="1"/>
    <col min="12565" max="12566" width="8.28515625" style="2" customWidth="1"/>
    <col min="12567" max="12800" width="9.140625" style="2"/>
    <col min="12801" max="12801" width="16" style="2" customWidth="1"/>
    <col min="12802" max="12812" width="7.28515625" style="2" customWidth="1"/>
    <col min="12813" max="12820" width="7" style="2" customWidth="1"/>
    <col min="12821" max="12822" width="8.28515625" style="2" customWidth="1"/>
    <col min="12823" max="13056" width="9.140625" style="2"/>
    <col min="13057" max="13057" width="16" style="2" customWidth="1"/>
    <col min="13058" max="13068" width="7.28515625" style="2" customWidth="1"/>
    <col min="13069" max="13076" width="7" style="2" customWidth="1"/>
    <col min="13077" max="13078" width="8.28515625" style="2" customWidth="1"/>
    <col min="13079" max="13312" width="9.140625" style="2"/>
    <col min="13313" max="13313" width="16" style="2" customWidth="1"/>
    <col min="13314" max="13324" width="7.28515625" style="2" customWidth="1"/>
    <col min="13325" max="13332" width="7" style="2" customWidth="1"/>
    <col min="13333" max="13334" width="8.28515625" style="2" customWidth="1"/>
    <col min="13335" max="13568" width="9.140625" style="2"/>
    <col min="13569" max="13569" width="16" style="2" customWidth="1"/>
    <col min="13570" max="13580" width="7.28515625" style="2" customWidth="1"/>
    <col min="13581" max="13588" width="7" style="2" customWidth="1"/>
    <col min="13589" max="13590" width="8.28515625" style="2" customWidth="1"/>
    <col min="13591" max="13824" width="9.140625" style="2"/>
    <col min="13825" max="13825" width="16" style="2" customWidth="1"/>
    <col min="13826" max="13836" width="7.28515625" style="2" customWidth="1"/>
    <col min="13837" max="13844" width="7" style="2" customWidth="1"/>
    <col min="13845" max="13846" width="8.28515625" style="2" customWidth="1"/>
    <col min="13847" max="14080" width="9.140625" style="2"/>
    <col min="14081" max="14081" width="16" style="2" customWidth="1"/>
    <col min="14082" max="14092" width="7.28515625" style="2" customWidth="1"/>
    <col min="14093" max="14100" width="7" style="2" customWidth="1"/>
    <col min="14101" max="14102" width="8.28515625" style="2" customWidth="1"/>
    <col min="14103" max="14336" width="9.140625" style="2"/>
    <col min="14337" max="14337" width="16" style="2" customWidth="1"/>
    <col min="14338" max="14348" width="7.28515625" style="2" customWidth="1"/>
    <col min="14349" max="14356" width="7" style="2" customWidth="1"/>
    <col min="14357" max="14358" width="8.28515625" style="2" customWidth="1"/>
    <col min="14359" max="14592" width="9.140625" style="2"/>
    <col min="14593" max="14593" width="16" style="2" customWidth="1"/>
    <col min="14594" max="14604" width="7.28515625" style="2" customWidth="1"/>
    <col min="14605" max="14612" width="7" style="2" customWidth="1"/>
    <col min="14613" max="14614" width="8.28515625" style="2" customWidth="1"/>
    <col min="14615" max="14848" width="9.140625" style="2"/>
    <col min="14849" max="14849" width="16" style="2" customWidth="1"/>
    <col min="14850" max="14860" width="7.28515625" style="2" customWidth="1"/>
    <col min="14861" max="14868" width="7" style="2" customWidth="1"/>
    <col min="14869" max="14870" width="8.28515625" style="2" customWidth="1"/>
    <col min="14871" max="15104" width="9.140625" style="2"/>
    <col min="15105" max="15105" width="16" style="2" customWidth="1"/>
    <col min="15106" max="15116" width="7.28515625" style="2" customWidth="1"/>
    <col min="15117" max="15124" width="7" style="2" customWidth="1"/>
    <col min="15125" max="15126" width="8.28515625" style="2" customWidth="1"/>
    <col min="15127" max="15360" width="9.140625" style="2"/>
    <col min="15361" max="15361" width="16" style="2" customWidth="1"/>
    <col min="15362" max="15372" width="7.28515625" style="2" customWidth="1"/>
    <col min="15373" max="15380" width="7" style="2" customWidth="1"/>
    <col min="15381" max="15382" width="8.28515625" style="2" customWidth="1"/>
    <col min="15383" max="15616" width="9.140625" style="2"/>
    <col min="15617" max="15617" width="16" style="2" customWidth="1"/>
    <col min="15618" max="15628" width="7.28515625" style="2" customWidth="1"/>
    <col min="15629" max="15636" width="7" style="2" customWidth="1"/>
    <col min="15637" max="15638" width="8.28515625" style="2" customWidth="1"/>
    <col min="15639" max="15872" width="9.140625" style="2"/>
    <col min="15873" max="15873" width="16" style="2" customWidth="1"/>
    <col min="15874" max="15884" width="7.28515625" style="2" customWidth="1"/>
    <col min="15885" max="15892" width="7" style="2" customWidth="1"/>
    <col min="15893" max="15894" width="8.28515625" style="2" customWidth="1"/>
    <col min="15895" max="16128" width="9.140625" style="2"/>
    <col min="16129" max="16129" width="16" style="2" customWidth="1"/>
    <col min="16130" max="16140" width="7.28515625" style="2" customWidth="1"/>
    <col min="16141" max="16148" width="7" style="2" customWidth="1"/>
    <col min="16149" max="16150" width="8.28515625" style="2" customWidth="1"/>
    <col min="16151" max="16384" width="9.140625" style="2"/>
  </cols>
  <sheetData>
    <row r="1" spans="1:21" ht="21" customHeight="1">
      <c r="A1" s="1" t="s">
        <v>0</v>
      </c>
      <c r="F1" s="3"/>
      <c r="G1" s="4"/>
    </row>
    <row r="2" spans="1:21">
      <c r="A2" s="5" t="s">
        <v>1</v>
      </c>
      <c r="B2" s="5">
        <v>2000</v>
      </c>
      <c r="C2" s="5">
        <v>2001</v>
      </c>
      <c r="D2" s="5">
        <v>2002</v>
      </c>
      <c r="E2" s="5">
        <v>2003</v>
      </c>
      <c r="F2" s="6">
        <v>2004</v>
      </c>
      <c r="G2" s="6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6">
        <v>2012</v>
      </c>
      <c r="O2" s="6">
        <v>2013</v>
      </c>
      <c r="P2" s="6">
        <v>2014</v>
      </c>
      <c r="Q2" s="6">
        <v>2015</v>
      </c>
      <c r="R2" s="7">
        <v>2016</v>
      </c>
      <c r="S2" s="7">
        <v>2017</v>
      </c>
      <c r="T2" s="7">
        <v>2018</v>
      </c>
    </row>
    <row r="3" spans="1:21">
      <c r="A3" s="8" t="s">
        <v>2</v>
      </c>
      <c r="B3" s="9">
        <v>988.95657099999994</v>
      </c>
      <c r="C3" s="9">
        <v>1010.0459000000001</v>
      </c>
      <c r="D3" s="9">
        <v>998.15293999999994</v>
      </c>
      <c r="E3" s="9">
        <v>1016.368346</v>
      </c>
      <c r="F3" s="9">
        <v>1021.595555</v>
      </c>
      <c r="G3" s="9">
        <v>1021.0918920000001</v>
      </c>
      <c r="H3" s="9">
        <v>1024.2444</v>
      </c>
      <c r="I3" s="9">
        <v>994.77621499999998</v>
      </c>
      <c r="J3" s="9">
        <v>997.82212400000003</v>
      </c>
      <c r="K3" s="9">
        <v>943.83584400000007</v>
      </c>
      <c r="L3" s="9">
        <v>988.71899999999994</v>
      </c>
      <c r="M3" s="9">
        <v>940.18141300000002</v>
      </c>
      <c r="N3" s="9">
        <v>943.98794099999986</v>
      </c>
      <c r="O3" s="9">
        <v>949.59332800000004</v>
      </c>
      <c r="P3" s="9">
        <v>906.09519899999998</v>
      </c>
      <c r="Q3" s="9">
        <v>917.13663100000008</v>
      </c>
      <c r="R3" s="9">
        <v>916.34427299999993</v>
      </c>
      <c r="S3" s="9">
        <v>917.47150599999998</v>
      </c>
      <c r="T3" s="9">
        <v>905.36095799999998</v>
      </c>
    </row>
    <row r="4" spans="1:21">
      <c r="A4" s="8" t="s">
        <v>3</v>
      </c>
      <c r="B4" s="9">
        <v>1468.9782989999999</v>
      </c>
      <c r="C4" s="9">
        <v>1500.8822429999998</v>
      </c>
      <c r="D4" s="9">
        <v>1498.7349379999994</v>
      </c>
      <c r="E4" s="9">
        <v>1531.8431989999999</v>
      </c>
      <c r="F4" s="9">
        <v>1549.3239389999997</v>
      </c>
      <c r="G4" s="9">
        <v>1554.003766</v>
      </c>
      <c r="H4" s="9">
        <v>1556.44478</v>
      </c>
      <c r="I4" s="9">
        <v>1528.449584</v>
      </c>
      <c r="J4" s="9">
        <v>1521.7821349999997</v>
      </c>
      <c r="K4" s="9">
        <v>1432.7203339999999</v>
      </c>
      <c r="L4" s="9">
        <v>1489.7795789999998</v>
      </c>
      <c r="M4" s="9">
        <v>1430.2095889999998</v>
      </c>
      <c r="N4" s="9">
        <v>1423.8332259999997</v>
      </c>
      <c r="O4" s="9">
        <v>1410.2868660000001</v>
      </c>
      <c r="P4" s="9">
        <v>1355.0368700000001</v>
      </c>
      <c r="Q4" s="9">
        <v>1375.4539709999999</v>
      </c>
      <c r="R4" s="9">
        <v>1378.3023879999996</v>
      </c>
      <c r="S4" s="9">
        <v>1395.0286159999998</v>
      </c>
      <c r="T4" s="9">
        <v>1378.702043</v>
      </c>
    </row>
    <row r="5" spans="1:21">
      <c r="A5" s="2" t="s">
        <v>4</v>
      </c>
      <c r="B5" s="10">
        <v>262.78352400000006</v>
      </c>
      <c r="C5" s="10">
        <v>269.37905199999994</v>
      </c>
      <c r="D5" s="10">
        <v>270.35438299999998</v>
      </c>
      <c r="E5" s="10">
        <v>279.22730799999999</v>
      </c>
      <c r="F5" s="10">
        <v>279.84130599999997</v>
      </c>
      <c r="G5" s="10">
        <v>283.30300700000004</v>
      </c>
      <c r="H5" s="10">
        <v>290.88575299999997</v>
      </c>
      <c r="I5" s="10">
        <v>290.35126399999996</v>
      </c>
      <c r="J5" s="10">
        <v>290.17388799999998</v>
      </c>
      <c r="K5" s="10">
        <v>270.08774200000005</v>
      </c>
      <c r="L5" s="10">
        <v>281.843613</v>
      </c>
      <c r="M5" s="10">
        <v>280.74807800000002</v>
      </c>
      <c r="N5" s="10">
        <v>272.50417699999997</v>
      </c>
      <c r="O5" s="10">
        <v>267.579363</v>
      </c>
      <c r="P5" s="10">
        <v>260.70268499999997</v>
      </c>
      <c r="Q5" s="10">
        <v>264.785955</v>
      </c>
      <c r="R5" s="10">
        <v>270.26415099999997</v>
      </c>
      <c r="S5" s="10">
        <v>281.68236999999999</v>
      </c>
      <c r="T5" s="10">
        <v>284.03868999999997</v>
      </c>
    </row>
    <row r="6" spans="1:21">
      <c r="A6" s="11" t="s">
        <v>5</v>
      </c>
      <c r="B6" s="12">
        <v>1731.5615109999999</v>
      </c>
      <c r="C6" s="12">
        <v>1770.261295</v>
      </c>
      <c r="D6" s="12">
        <v>1769.2533859999999</v>
      </c>
      <c r="E6" s="12">
        <v>1811.451225</v>
      </c>
      <c r="F6" s="12">
        <v>1830.0145170000001</v>
      </c>
      <c r="G6" s="12">
        <v>1838.252107</v>
      </c>
      <c r="H6" s="12">
        <v>1848.198267</v>
      </c>
      <c r="I6" s="12">
        <v>1819.5787420000001</v>
      </c>
      <c r="J6" s="12">
        <v>1812.7380719999999</v>
      </c>
      <c r="K6" s="12">
        <v>1703.3203209999999</v>
      </c>
      <c r="L6" s="12">
        <v>1772.412515</v>
      </c>
      <c r="M6" s="12">
        <v>1711.670509</v>
      </c>
      <c r="N6" s="12">
        <v>1696.941237</v>
      </c>
      <c r="O6" s="12">
        <v>1678.3462420000001</v>
      </c>
      <c r="P6" s="12">
        <v>1616.107162</v>
      </c>
      <c r="Q6" s="12">
        <v>1640.5633089999999</v>
      </c>
      <c r="R6" s="12">
        <v>1648.9039319999999</v>
      </c>
      <c r="S6" s="13">
        <v>1677.1849750000001</v>
      </c>
      <c r="T6" s="13">
        <v>1663.392709</v>
      </c>
    </row>
    <row r="7" spans="1:21">
      <c r="A7" s="11" t="s">
        <v>6</v>
      </c>
      <c r="B7" s="12">
        <v>25.230553</v>
      </c>
      <c r="C7" s="12">
        <v>25.819281999999998</v>
      </c>
      <c r="D7" s="12">
        <v>25.805991000000002</v>
      </c>
      <c r="E7" s="12">
        <v>26.344280999999999</v>
      </c>
      <c r="F7" s="12">
        <v>26.426029999999997</v>
      </c>
      <c r="G7" s="12">
        <v>28.522548</v>
      </c>
      <c r="H7" s="12">
        <v>28.207524000000003</v>
      </c>
      <c r="I7" s="12">
        <v>27.621505000000003</v>
      </c>
      <c r="J7" s="12">
        <v>27.170165000000001</v>
      </c>
      <c r="K7" s="12">
        <v>25.840353999999998</v>
      </c>
      <c r="L7" s="12">
        <v>26.592419000000003</v>
      </c>
      <c r="M7" s="12">
        <v>26.062622999999999</v>
      </c>
      <c r="N7" s="12">
        <v>24.771026000000003</v>
      </c>
      <c r="O7" s="12">
        <v>23.919922</v>
      </c>
      <c r="P7" s="12">
        <v>23.823233999999999</v>
      </c>
      <c r="Q7" s="12">
        <v>25.203243999999998</v>
      </c>
      <c r="R7" s="12">
        <v>25.584765999999998</v>
      </c>
      <c r="S7" s="13">
        <v>26.702693</v>
      </c>
      <c r="T7" s="13">
        <v>26.712287</v>
      </c>
    </row>
    <row r="8" spans="1:2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</row>
    <row r="9" spans="1:21" ht="20.100000000000001" customHeight="1">
      <c r="A9" s="1" t="s">
        <v>455</v>
      </c>
    </row>
    <row r="10" spans="1:21" s="353" customFormat="1" ht="15" customHeight="1">
      <c r="A10" s="5" t="s">
        <v>1</v>
      </c>
      <c r="B10" s="5">
        <v>2000</v>
      </c>
      <c r="C10" s="5">
        <v>2001</v>
      </c>
      <c r="D10" s="5">
        <v>2002</v>
      </c>
      <c r="E10" s="5">
        <v>2003</v>
      </c>
      <c r="F10" s="6">
        <v>2004</v>
      </c>
      <c r="G10" s="6">
        <v>2005</v>
      </c>
      <c r="H10" s="6">
        <v>2006</v>
      </c>
      <c r="I10" s="6">
        <v>2007</v>
      </c>
      <c r="J10" s="6">
        <v>2008</v>
      </c>
      <c r="K10" s="6">
        <v>2009</v>
      </c>
      <c r="L10" s="6">
        <v>2010</v>
      </c>
      <c r="M10" s="6">
        <v>2011</v>
      </c>
      <c r="N10" s="6">
        <v>2012</v>
      </c>
      <c r="O10" s="6">
        <v>2013</v>
      </c>
      <c r="P10" s="6">
        <v>2014</v>
      </c>
      <c r="Q10" s="6">
        <v>2015</v>
      </c>
      <c r="R10" s="7">
        <v>2016</v>
      </c>
      <c r="S10" s="7">
        <v>2017</v>
      </c>
      <c r="T10" s="7">
        <v>2018</v>
      </c>
      <c r="U10" s="7">
        <v>2019</v>
      </c>
    </row>
    <row r="11" spans="1:21" ht="11.25" customHeight="1">
      <c r="A11" s="354" t="s">
        <v>2</v>
      </c>
      <c r="B11" s="355">
        <v>6271.7581</v>
      </c>
      <c r="C11" s="355">
        <v>6473.3443000000007</v>
      </c>
      <c r="D11" s="355">
        <v>6643.4958999999999</v>
      </c>
      <c r="E11" s="355">
        <v>6646.7847999999994</v>
      </c>
      <c r="F11" s="355">
        <v>6940.2647999999999</v>
      </c>
      <c r="G11" s="355">
        <v>7169.9013000000014</v>
      </c>
      <c r="H11" s="355">
        <v>7531.9600000000009</v>
      </c>
      <c r="I11" s="355">
        <v>7901.7767000000003</v>
      </c>
      <c r="J11" s="355">
        <v>7776.1230000000005</v>
      </c>
      <c r="K11" s="355">
        <v>7321.7450000000008</v>
      </c>
      <c r="L11" s="355">
        <v>7672.5775000000003</v>
      </c>
      <c r="M11" s="355">
        <v>7938.5936000000002</v>
      </c>
      <c r="N11" s="355">
        <v>8239.5411000000004</v>
      </c>
      <c r="O11" s="355">
        <v>8339.0504000000001</v>
      </c>
      <c r="P11" s="355">
        <v>8727.3004000000001</v>
      </c>
      <c r="Q11" s="355">
        <v>9249.1635999999999</v>
      </c>
      <c r="R11" s="355">
        <v>9224.9619999999995</v>
      </c>
      <c r="S11" s="355">
        <v>9381.8518999999997</v>
      </c>
      <c r="T11" s="355">
        <v>9663.6530999999995</v>
      </c>
      <c r="U11" s="356"/>
    </row>
    <row r="12" spans="1:21" ht="11.25" customHeight="1">
      <c r="A12" s="354" t="s">
        <v>3</v>
      </c>
      <c r="B12" s="356">
        <v>9199.1709999999985</v>
      </c>
      <c r="C12" s="356">
        <v>9547.8509999999987</v>
      </c>
      <c r="D12" s="356">
        <v>9869.2240999999976</v>
      </c>
      <c r="E12" s="356">
        <v>10020.377399999999</v>
      </c>
      <c r="F12" s="356">
        <v>10493.3526</v>
      </c>
      <c r="G12" s="356">
        <v>10883.4434</v>
      </c>
      <c r="H12" s="356">
        <v>11469.432700000001</v>
      </c>
      <c r="I12" s="356">
        <v>12064.709500000001</v>
      </c>
      <c r="J12" s="356">
        <v>12013.2623</v>
      </c>
      <c r="K12" s="356">
        <v>11372.780000000002</v>
      </c>
      <c r="L12" s="356">
        <v>11828.853000000001</v>
      </c>
      <c r="M12" s="356">
        <v>12169.200499999997</v>
      </c>
      <c r="N12" s="356">
        <v>12423.453200000002</v>
      </c>
      <c r="O12" s="356">
        <v>12519.5391</v>
      </c>
      <c r="P12" s="356">
        <v>12962.0939</v>
      </c>
      <c r="Q12" s="356">
        <v>13665.1283</v>
      </c>
      <c r="R12" s="356">
        <v>13765.201499999999</v>
      </c>
      <c r="S12" s="356">
        <v>14086.686800000001</v>
      </c>
      <c r="T12" s="356">
        <v>14495.170999999998</v>
      </c>
      <c r="U12" s="356">
        <v>14935.389799999999</v>
      </c>
    </row>
    <row r="13" spans="1:21">
      <c r="A13" s="2" t="s">
        <v>456</v>
      </c>
      <c r="B13" s="356">
        <v>469.6551</v>
      </c>
      <c r="C13" s="356">
        <v>528.01769999999999</v>
      </c>
      <c r="D13" s="356">
        <v>564.87959999999998</v>
      </c>
      <c r="E13" s="356">
        <v>566.51349999999991</v>
      </c>
      <c r="F13" s="356">
        <v>621.80470000000003</v>
      </c>
      <c r="G13" s="356">
        <v>721.24279999999999</v>
      </c>
      <c r="H13" s="356">
        <v>809.00810000000013</v>
      </c>
      <c r="I13" s="356">
        <v>941.37399999999991</v>
      </c>
      <c r="J13" s="356">
        <v>1070.4099999999999</v>
      </c>
      <c r="K13" s="356">
        <v>952.94260000000008</v>
      </c>
      <c r="L13" s="356">
        <v>1017.1737000000001</v>
      </c>
      <c r="M13" s="356">
        <v>1067.0006000000001</v>
      </c>
      <c r="N13" s="356">
        <v>1079.4955000000002</v>
      </c>
      <c r="O13" s="356">
        <v>1097.2173000000003</v>
      </c>
      <c r="P13" s="356">
        <v>1130.6683999999998</v>
      </c>
      <c r="Q13" s="356">
        <v>1190.1559999999999</v>
      </c>
      <c r="R13" s="356">
        <v>1220.1216999999999</v>
      </c>
      <c r="S13" s="356">
        <v>1325.5276000000001</v>
      </c>
      <c r="T13" s="356">
        <v>1420.5527999999999</v>
      </c>
      <c r="U13" s="356">
        <v>1515.3505</v>
      </c>
    </row>
    <row r="14" spans="1:21" s="360" customFormat="1" ht="11.25" customHeight="1">
      <c r="A14" s="357" t="s">
        <v>457</v>
      </c>
      <c r="B14" s="358">
        <v>9668.8261000000002</v>
      </c>
      <c r="C14" s="358">
        <v>10075.868899999999</v>
      </c>
      <c r="D14" s="358">
        <v>10434.1037</v>
      </c>
      <c r="E14" s="358">
        <v>10586.891099999999</v>
      </c>
      <c r="F14" s="358">
        <v>11115.157300000001</v>
      </c>
      <c r="G14" s="358">
        <v>11604.6862</v>
      </c>
      <c r="H14" s="358">
        <v>12278.4406</v>
      </c>
      <c r="I14" s="358">
        <v>13006.0833</v>
      </c>
      <c r="J14" s="358">
        <v>13083.6723</v>
      </c>
      <c r="K14" s="358">
        <v>12325.722800000001</v>
      </c>
      <c r="L14" s="358">
        <v>12846.026800000001</v>
      </c>
      <c r="M14" s="358">
        <v>13236.200999999999</v>
      </c>
      <c r="N14" s="358">
        <v>13502.9486</v>
      </c>
      <c r="O14" s="358">
        <v>13616.756300000001</v>
      </c>
      <c r="P14" s="358">
        <v>14092.7621</v>
      </c>
      <c r="Q14" s="358">
        <v>14855.2845</v>
      </c>
      <c r="R14" s="358">
        <v>14985.3233</v>
      </c>
      <c r="S14" s="358">
        <v>15412.117199999999</v>
      </c>
      <c r="T14" s="358">
        <v>15915.732900000001</v>
      </c>
      <c r="U14" s="359">
        <v>16452.065500000001</v>
      </c>
    </row>
    <row r="15" spans="1:21" s="360" customFormat="1" ht="11.25" customHeight="1">
      <c r="A15" s="357" t="s">
        <v>6</v>
      </c>
      <c r="B15" s="358">
        <v>51.238500000000002</v>
      </c>
      <c r="C15" s="358">
        <v>60.012900000000002</v>
      </c>
      <c r="D15" s="358">
        <v>71.756100000000004</v>
      </c>
      <c r="E15" s="358">
        <v>75.442800000000005</v>
      </c>
      <c r="F15" s="358">
        <v>83.753699999999995</v>
      </c>
      <c r="G15" s="358">
        <v>90.905100000000004</v>
      </c>
      <c r="H15" s="358">
        <v>92.016600000000011</v>
      </c>
      <c r="I15" s="358">
        <v>102.2533</v>
      </c>
      <c r="J15" s="358">
        <v>108.2158</v>
      </c>
      <c r="K15" s="358">
        <v>94.382600000000011</v>
      </c>
      <c r="L15" s="358">
        <v>98.986800000000002</v>
      </c>
      <c r="M15" s="358">
        <v>101.5527</v>
      </c>
      <c r="N15" s="358">
        <v>99.73360000000001</v>
      </c>
      <c r="O15" s="358">
        <v>102.03230000000001</v>
      </c>
      <c r="P15" s="358">
        <v>105.90589999999999</v>
      </c>
      <c r="Q15" s="358">
        <v>112.2103</v>
      </c>
      <c r="R15" s="358">
        <v>115.25919999999999</v>
      </c>
      <c r="S15" s="358">
        <v>125.60310000000001</v>
      </c>
      <c r="T15" s="358">
        <v>133.78220000000002</v>
      </c>
      <c r="U15" s="361">
        <v>143.82640000000001</v>
      </c>
    </row>
    <row r="18" spans="1:21">
      <c r="B18" s="2" t="s">
        <v>458</v>
      </c>
    </row>
    <row r="19" spans="1:21" s="353" customFormat="1" ht="15" customHeight="1">
      <c r="A19" s="5" t="s">
        <v>1</v>
      </c>
      <c r="B19" s="5">
        <v>2000</v>
      </c>
      <c r="C19" s="5">
        <v>2001</v>
      </c>
      <c r="D19" s="5">
        <v>2002</v>
      </c>
      <c r="E19" s="5">
        <v>2003</v>
      </c>
      <c r="F19" s="6">
        <v>2004</v>
      </c>
      <c r="G19" s="6">
        <v>2005</v>
      </c>
      <c r="H19" s="6">
        <v>2006</v>
      </c>
      <c r="I19" s="6">
        <v>2007</v>
      </c>
      <c r="J19" s="6">
        <v>2008</v>
      </c>
      <c r="K19" s="6">
        <v>2009</v>
      </c>
      <c r="L19" s="6">
        <v>2010</v>
      </c>
      <c r="M19" s="6">
        <v>2011</v>
      </c>
      <c r="N19" s="6">
        <v>2012</v>
      </c>
      <c r="O19" s="6">
        <v>2013</v>
      </c>
      <c r="P19" s="6">
        <v>2014</v>
      </c>
      <c r="Q19" s="6">
        <v>2015</v>
      </c>
      <c r="R19" s="7">
        <v>2016</v>
      </c>
      <c r="S19" s="7">
        <v>2017</v>
      </c>
      <c r="T19" s="7">
        <v>2018</v>
      </c>
      <c r="U19" s="7">
        <v>2019</v>
      </c>
    </row>
    <row r="20" spans="1:21">
      <c r="A20" s="8" t="s">
        <v>2</v>
      </c>
      <c r="B20" s="2">
        <f>B3/B11</f>
        <v>0.15768410631143442</v>
      </c>
      <c r="C20" s="2">
        <f t="shared" ref="C20:T24" si="0">C3/C11</f>
        <v>0.15603154307735492</v>
      </c>
      <c r="D20" s="2">
        <f t="shared" si="0"/>
        <v>0.1502451352457371</v>
      </c>
      <c r="E20" s="2">
        <f t="shared" si="0"/>
        <v>0.15291127614060862</v>
      </c>
      <c r="F20" s="2">
        <f t="shared" si="0"/>
        <v>0.14719835401669401</v>
      </c>
      <c r="G20" s="2">
        <f t="shared" si="0"/>
        <v>0.14241366084077056</v>
      </c>
      <c r="H20" s="2">
        <f t="shared" si="0"/>
        <v>0.13598643646540873</v>
      </c>
      <c r="I20" s="2">
        <f t="shared" si="0"/>
        <v>0.12589272675852761</v>
      </c>
      <c r="J20" s="2">
        <f t="shared" si="0"/>
        <v>0.12831871666639016</v>
      </c>
      <c r="K20" s="2">
        <f t="shared" si="0"/>
        <v>0.12890859269204266</v>
      </c>
      <c r="L20" s="2">
        <f t="shared" si="0"/>
        <v>0.12886399648618732</v>
      </c>
      <c r="M20" s="2">
        <f t="shared" si="0"/>
        <v>0.11843173493602192</v>
      </c>
      <c r="N20" s="2">
        <f t="shared" si="0"/>
        <v>0.11456802381870512</v>
      </c>
      <c r="O20" s="2">
        <f t="shared" si="0"/>
        <v>0.11387307696329549</v>
      </c>
      <c r="P20" s="2">
        <f t="shared" si="0"/>
        <v>0.10382307901307029</v>
      </c>
      <c r="Q20" s="2">
        <f t="shared" si="0"/>
        <v>9.915887216007295E-2</v>
      </c>
      <c r="R20" s="2">
        <f t="shared" si="0"/>
        <v>9.9333121697411861E-2</v>
      </c>
      <c r="S20" s="2">
        <f t="shared" si="0"/>
        <v>9.7792154020252653E-2</v>
      </c>
      <c r="T20" s="2">
        <f t="shared" si="0"/>
        <v>9.368723697252751E-2</v>
      </c>
    </row>
    <row r="21" spans="1:21">
      <c r="A21" s="8" t="s">
        <v>3</v>
      </c>
      <c r="B21" s="2">
        <f t="shared" ref="B21:Q24" si="1">B4/B12</f>
        <v>0.15968594333119801</v>
      </c>
      <c r="C21" s="2">
        <f t="shared" si="1"/>
        <v>0.1571958174671976</v>
      </c>
      <c r="D21" s="2">
        <f t="shared" si="1"/>
        <v>0.15185944941710258</v>
      </c>
      <c r="E21" s="2">
        <f t="shared" si="1"/>
        <v>0.15287280487060298</v>
      </c>
      <c r="F21" s="2">
        <f t="shared" si="1"/>
        <v>0.14764813478201425</v>
      </c>
      <c r="G21" s="2">
        <f t="shared" si="1"/>
        <v>0.14278603828637543</v>
      </c>
      <c r="H21" s="2">
        <f t="shared" si="1"/>
        <v>0.13570372839800524</v>
      </c>
      <c r="I21" s="2">
        <f t="shared" si="1"/>
        <v>0.12668764084207745</v>
      </c>
      <c r="J21" s="2">
        <f t="shared" si="1"/>
        <v>0.12667517756604713</v>
      </c>
      <c r="K21" s="2">
        <f t="shared" si="1"/>
        <v>0.12597802243602704</v>
      </c>
      <c r="L21" s="2">
        <f t="shared" si="1"/>
        <v>0.12594455092137841</v>
      </c>
      <c r="M21" s="2">
        <f t="shared" si="1"/>
        <v>0.11752699686392711</v>
      </c>
      <c r="N21" s="2">
        <f t="shared" si="1"/>
        <v>0.11460849113996739</v>
      </c>
      <c r="O21" s="2">
        <f t="shared" si="1"/>
        <v>0.11264686780681887</v>
      </c>
      <c r="P21" s="2">
        <f t="shared" si="1"/>
        <v>0.10453842415074621</v>
      </c>
      <c r="Q21" s="2">
        <f t="shared" si="1"/>
        <v>0.10065430347990219</v>
      </c>
      <c r="R21" s="2">
        <f t="shared" si="0"/>
        <v>0.10012947416715982</v>
      </c>
      <c r="S21" s="2">
        <f t="shared" si="0"/>
        <v>9.903170531199712E-2</v>
      </c>
      <c r="T21" s="2">
        <f t="shared" si="0"/>
        <v>9.5114575950845992E-2</v>
      </c>
    </row>
    <row r="22" spans="1:21">
      <c r="A22" s="2" t="s">
        <v>4</v>
      </c>
      <c r="B22" s="2">
        <f t="shared" si="1"/>
        <v>0.55952447657866389</v>
      </c>
      <c r="C22" s="2">
        <f t="shared" si="1"/>
        <v>0.51017049617844246</v>
      </c>
      <c r="D22" s="2">
        <f t="shared" si="1"/>
        <v>0.47860532226690428</v>
      </c>
      <c r="E22" s="2">
        <f t="shared" si="1"/>
        <v>0.49288729747834792</v>
      </c>
      <c r="F22" s="2">
        <f t="shared" si="1"/>
        <v>0.45004694560848441</v>
      </c>
      <c r="G22" s="2">
        <f t="shared" si="1"/>
        <v>0.39279838495441483</v>
      </c>
      <c r="H22" s="2">
        <f t="shared" si="1"/>
        <v>0.35955851739926947</v>
      </c>
      <c r="I22" s="2">
        <f t="shared" si="1"/>
        <v>0.30843348552222599</v>
      </c>
      <c r="J22" s="2">
        <f t="shared" si="1"/>
        <v>0.27108667519922275</v>
      </c>
      <c r="K22" s="2">
        <f t="shared" si="1"/>
        <v>0.28342498488366458</v>
      </c>
      <c r="L22" s="2">
        <f t="shared" si="1"/>
        <v>0.27708503768825321</v>
      </c>
      <c r="M22" s="2">
        <f t="shared" si="1"/>
        <v>0.2631189504485752</v>
      </c>
      <c r="N22" s="2">
        <f t="shared" si="1"/>
        <v>0.252436603024283</v>
      </c>
      <c r="O22" s="2">
        <f t="shared" si="1"/>
        <v>0.24387089321322217</v>
      </c>
      <c r="P22" s="2">
        <f t="shared" si="1"/>
        <v>0.2305739551932291</v>
      </c>
      <c r="Q22" s="2">
        <f t="shared" si="1"/>
        <v>0.22248004043167452</v>
      </c>
      <c r="R22" s="2">
        <f t="shared" si="0"/>
        <v>0.2215058965019637</v>
      </c>
      <c r="S22" s="2">
        <f t="shared" si="0"/>
        <v>0.21250585050058554</v>
      </c>
      <c r="T22" s="2">
        <f t="shared" si="0"/>
        <v>0.19994940701957717</v>
      </c>
    </row>
    <row r="23" spans="1:21">
      <c r="A23" s="11" t="s">
        <v>5</v>
      </c>
      <c r="B23" s="2">
        <f t="shared" si="1"/>
        <v>0.17908704666846784</v>
      </c>
      <c r="C23" s="2">
        <f t="shared" si="1"/>
        <v>0.17569316478502417</v>
      </c>
      <c r="D23" s="2">
        <f t="shared" si="1"/>
        <v>0.16956448171010605</v>
      </c>
      <c r="E23" s="2">
        <f t="shared" si="1"/>
        <v>0.1711032264230998</v>
      </c>
      <c r="F23" s="2">
        <f t="shared" si="1"/>
        <v>0.16464135122946033</v>
      </c>
      <c r="G23" s="2">
        <f t="shared" si="1"/>
        <v>0.15840601592484249</v>
      </c>
      <c r="H23" s="2">
        <f t="shared" si="1"/>
        <v>0.15052385943863261</v>
      </c>
      <c r="I23" s="2">
        <f t="shared" si="1"/>
        <v>0.13990212887533945</v>
      </c>
      <c r="J23" s="2">
        <f t="shared" si="1"/>
        <v>0.13854963885024849</v>
      </c>
      <c r="K23" s="2">
        <f t="shared" si="1"/>
        <v>0.13819232743089108</v>
      </c>
      <c r="L23" s="2">
        <f t="shared" si="1"/>
        <v>0.13797359624066796</v>
      </c>
      <c r="M23" s="2">
        <f t="shared" si="1"/>
        <v>0.12931735541036285</v>
      </c>
      <c r="N23" s="2">
        <f t="shared" si="1"/>
        <v>0.12567190228362418</v>
      </c>
      <c r="O23" s="2">
        <f t="shared" si="1"/>
        <v>0.12325595061138019</v>
      </c>
      <c r="P23" s="2">
        <f t="shared" si="1"/>
        <v>0.11467639562297018</v>
      </c>
      <c r="Q23" s="2">
        <f t="shared" si="1"/>
        <v>0.11043634398250669</v>
      </c>
      <c r="R23" s="2">
        <f t="shared" si="0"/>
        <v>0.11003459177954472</v>
      </c>
      <c r="S23" s="2">
        <f t="shared" si="0"/>
        <v>0.10882249033247686</v>
      </c>
      <c r="T23" s="2">
        <f t="shared" si="0"/>
        <v>0.10451247953526538</v>
      </c>
    </row>
    <row r="24" spans="1:21">
      <c r="A24" s="11" t="s">
        <v>6</v>
      </c>
      <c r="B24" s="2">
        <f t="shared" si="1"/>
        <v>0.492413966060677</v>
      </c>
      <c r="C24" s="2">
        <f t="shared" si="1"/>
        <v>0.4302288674601627</v>
      </c>
      <c r="D24" s="2">
        <f t="shared" si="1"/>
        <v>0.35963480456713787</v>
      </c>
      <c r="E24" s="2">
        <f t="shared" si="1"/>
        <v>0.34919543018021598</v>
      </c>
      <c r="F24" s="2">
        <f t="shared" si="1"/>
        <v>0.31552074714311129</v>
      </c>
      <c r="G24" s="2">
        <f t="shared" si="1"/>
        <v>0.31376180214311405</v>
      </c>
      <c r="H24" s="2">
        <f t="shared" si="1"/>
        <v>0.30654820977953978</v>
      </c>
      <c r="I24" s="2">
        <f t="shared" si="1"/>
        <v>0.27012825013960434</v>
      </c>
      <c r="J24" s="2">
        <f t="shared" si="1"/>
        <v>0.25107391896562242</v>
      </c>
      <c r="K24" s="2">
        <f t="shared" si="1"/>
        <v>0.27378302780385361</v>
      </c>
      <c r="L24" s="2">
        <f t="shared" si="1"/>
        <v>0.26864611241094777</v>
      </c>
      <c r="M24" s="2">
        <f t="shared" si="1"/>
        <v>0.2566413596093457</v>
      </c>
      <c r="N24" s="2">
        <f t="shared" si="1"/>
        <v>0.24837192280234546</v>
      </c>
      <c r="O24" s="2">
        <f t="shared" si="1"/>
        <v>0.23443480152853555</v>
      </c>
      <c r="P24" s="2">
        <f t="shared" si="1"/>
        <v>0.22494718424563695</v>
      </c>
      <c r="Q24" s="2">
        <f t="shared" si="1"/>
        <v>0.22460722411400733</v>
      </c>
      <c r="R24" s="2">
        <f t="shared" si="0"/>
        <v>0.22197591168427336</v>
      </c>
      <c r="S24" s="2">
        <f t="shared" si="0"/>
        <v>0.21259581172757677</v>
      </c>
      <c r="T24" s="2">
        <f t="shared" si="0"/>
        <v>0.19966996356764949</v>
      </c>
    </row>
    <row r="27" spans="1:21">
      <c r="F27" s="2" t="s">
        <v>461</v>
      </c>
      <c r="G27" s="360" t="s">
        <v>458</v>
      </c>
    </row>
    <row r="48" spans="7:7">
      <c r="G48" s="10" t="s">
        <v>147</v>
      </c>
    </row>
    <row r="49" spans="7:7">
      <c r="G49" s="2" t="s">
        <v>459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W36"/>
  <sheetViews>
    <sheetView topLeftCell="A10" workbookViewId="0">
      <selection activeCell="J36" sqref="J36"/>
    </sheetView>
  </sheetViews>
  <sheetFormatPr defaultRowHeight="12"/>
  <cols>
    <col min="1" max="1" width="32" style="17" customWidth="1"/>
    <col min="2" max="2" width="9.7109375" style="17" customWidth="1"/>
    <col min="3" max="3" width="8.140625" style="17" customWidth="1"/>
    <col min="4" max="13" width="8.28515625" style="17" customWidth="1"/>
    <col min="14" max="14" width="7.85546875" style="17" customWidth="1"/>
    <col min="15" max="15" width="8" style="17" customWidth="1"/>
    <col min="16" max="16" width="8.42578125" style="17" customWidth="1"/>
    <col min="17" max="23" width="7.5703125" style="17" customWidth="1"/>
    <col min="24" max="16384" width="9.140625" style="17"/>
  </cols>
  <sheetData>
    <row r="2" spans="1:23">
      <c r="A2" s="17" t="s">
        <v>139</v>
      </c>
    </row>
    <row r="4" spans="1:23" s="191" customFormat="1" ht="19.5" customHeight="1">
      <c r="A4" s="188" t="s">
        <v>135</v>
      </c>
      <c r="B4" s="189">
        <v>1998</v>
      </c>
      <c r="C4" s="189">
        <v>1999</v>
      </c>
      <c r="D4" s="189">
        <v>2000</v>
      </c>
      <c r="E4" s="189">
        <v>2001</v>
      </c>
      <c r="F4" s="189">
        <v>2002</v>
      </c>
      <c r="G4" s="189">
        <v>2003</v>
      </c>
      <c r="H4" s="190">
        <v>2004</v>
      </c>
      <c r="I4" s="190">
        <v>2005</v>
      </c>
      <c r="J4" s="190">
        <v>2006</v>
      </c>
      <c r="K4" s="189">
        <v>2007</v>
      </c>
      <c r="L4" s="190">
        <v>2008</v>
      </c>
      <c r="M4" s="189">
        <v>2009</v>
      </c>
      <c r="N4" s="190">
        <v>2010</v>
      </c>
      <c r="O4" s="189">
        <v>2011</v>
      </c>
      <c r="P4" s="189">
        <v>2012</v>
      </c>
      <c r="Q4" s="189">
        <v>2013</v>
      </c>
      <c r="R4" s="189">
        <v>2014</v>
      </c>
      <c r="S4" s="189">
        <v>2015</v>
      </c>
      <c r="T4" s="189">
        <v>2016</v>
      </c>
      <c r="U4" s="189">
        <v>2017</v>
      </c>
      <c r="V4" s="190">
        <v>2018</v>
      </c>
      <c r="W4" s="189">
        <v>2019</v>
      </c>
    </row>
    <row r="5" spans="1:23" s="191" customFormat="1" ht="24">
      <c r="A5" s="192" t="s">
        <v>137</v>
      </c>
      <c r="B5" s="193">
        <v>1157470.3575236285</v>
      </c>
      <c r="C5" s="193">
        <v>1165478.9791352709</v>
      </c>
      <c r="D5" s="193">
        <v>1282794.8049619049</v>
      </c>
      <c r="E5" s="193">
        <v>1483116.8288794751</v>
      </c>
      <c r="F5" s="193">
        <v>1481990.4224547101</v>
      </c>
      <c r="G5" s="193">
        <v>1415666.9329100375</v>
      </c>
      <c r="H5" s="193">
        <v>1650229.0684297602</v>
      </c>
      <c r="I5" s="193">
        <v>1517093.4540332109</v>
      </c>
      <c r="J5" s="193">
        <v>1588596.3722298513</v>
      </c>
      <c r="K5" s="193">
        <v>1680852.152195405</v>
      </c>
      <c r="L5" s="193">
        <v>1972676.4391402707</v>
      </c>
      <c r="M5" s="193">
        <v>1636966.4587192126</v>
      </c>
      <c r="N5" s="193">
        <v>1686420.624123096</v>
      </c>
      <c r="O5" s="193">
        <v>2166072.8711612294</v>
      </c>
      <c r="P5" s="193">
        <v>2168950.7954085968</v>
      </c>
      <c r="Q5" s="193">
        <v>2318714.5632459074</v>
      </c>
      <c r="R5" s="193">
        <v>2456417.640652562</v>
      </c>
      <c r="S5" s="193">
        <v>2486804.3035544455</v>
      </c>
      <c r="T5" s="193">
        <v>2587752.5955596273</v>
      </c>
      <c r="U5" s="193">
        <v>2595400.2659714343</v>
      </c>
      <c r="V5" s="193">
        <v>2692590.9566379446</v>
      </c>
      <c r="W5" s="193">
        <v>2837120.9636299675</v>
      </c>
    </row>
    <row r="6" spans="1:23" s="191" customFormat="1" ht="24">
      <c r="A6" s="194" t="s">
        <v>138</v>
      </c>
      <c r="B6" s="193">
        <v>502915.52031213243</v>
      </c>
      <c r="C6" s="193">
        <v>492820.0824221198</v>
      </c>
      <c r="D6" s="193">
        <v>499813.09653572273</v>
      </c>
      <c r="E6" s="193">
        <v>544600.68630190729</v>
      </c>
      <c r="F6" s="193">
        <v>494970.80264601589</v>
      </c>
      <c r="G6" s="193">
        <v>482998.38572268374</v>
      </c>
      <c r="H6" s="193">
        <v>601966.21686496167</v>
      </c>
      <c r="I6" s="193">
        <v>549340.44555524318</v>
      </c>
      <c r="J6" s="193">
        <v>578358.69336845784</v>
      </c>
      <c r="K6" s="193">
        <v>571341.38826744235</v>
      </c>
      <c r="L6" s="193">
        <v>675289.75202168315</v>
      </c>
      <c r="M6" s="193">
        <v>469815.45017606509</v>
      </c>
      <c r="N6" s="193">
        <v>542683.82971477765</v>
      </c>
      <c r="O6" s="193">
        <v>807641.59134251648</v>
      </c>
      <c r="P6" s="193">
        <v>743794.70396612072</v>
      </c>
      <c r="Q6" s="193">
        <v>859571.85077707097</v>
      </c>
      <c r="R6" s="193">
        <v>993655.66958188498</v>
      </c>
      <c r="S6" s="193">
        <v>1003804.3728083165</v>
      </c>
      <c r="T6" s="193">
        <v>1070615.9271501105</v>
      </c>
      <c r="U6" s="193">
        <v>1102248.1412235659</v>
      </c>
      <c r="V6" s="195">
        <v>1105036.8683883233</v>
      </c>
      <c r="W6" s="193">
        <v>1165888.7204892191</v>
      </c>
    </row>
    <row r="7" spans="1:23">
      <c r="A7" s="17" t="s">
        <v>140</v>
      </c>
      <c r="B7" s="196">
        <v>702565.20492977928</v>
      </c>
      <c r="C7" s="196">
        <v>729578.67583834915</v>
      </c>
      <c r="D7" s="196">
        <v>645481.03563580778</v>
      </c>
      <c r="E7" s="196">
        <v>678776.1536256806</v>
      </c>
      <c r="F7" s="196">
        <v>655584.21706315083</v>
      </c>
      <c r="G7" s="196">
        <v>613000</v>
      </c>
      <c r="H7" s="196">
        <v>584000</v>
      </c>
      <c r="I7" s="196">
        <v>558000</v>
      </c>
      <c r="J7" s="196">
        <v>548000</v>
      </c>
      <c r="K7" s="196">
        <v>501000</v>
      </c>
      <c r="L7" s="196">
        <v>530000</v>
      </c>
      <c r="M7" s="196">
        <v>445000</v>
      </c>
      <c r="N7" s="196">
        <v>492000</v>
      </c>
      <c r="O7" s="196">
        <v>487000</v>
      </c>
      <c r="P7" s="196">
        <v>402000</v>
      </c>
      <c r="Q7" s="196">
        <v>526000</v>
      </c>
      <c r="R7" s="196">
        <v>599000</v>
      </c>
      <c r="S7" s="196">
        <v>583000</v>
      </c>
      <c r="T7" s="196">
        <v>647000</v>
      </c>
      <c r="U7" s="196">
        <v>610000</v>
      </c>
      <c r="V7" s="196">
        <v>641000</v>
      </c>
      <c r="W7" s="196">
        <v>668823.31464817817</v>
      </c>
    </row>
    <row r="8" spans="1:23" s="191" customFormat="1" ht="19.5" customHeight="1">
      <c r="A8" s="188" t="s">
        <v>135</v>
      </c>
      <c r="B8" s="189">
        <v>1998</v>
      </c>
      <c r="C8" s="189">
        <v>1999</v>
      </c>
      <c r="D8" s="189">
        <v>2000</v>
      </c>
      <c r="E8" s="189">
        <v>2001</v>
      </c>
      <c r="F8" s="189">
        <v>2002</v>
      </c>
      <c r="G8" s="189">
        <v>2003</v>
      </c>
      <c r="H8" s="190">
        <v>2004</v>
      </c>
      <c r="I8" s="190">
        <v>2005</v>
      </c>
      <c r="J8" s="190">
        <v>2006</v>
      </c>
      <c r="K8" s="189">
        <v>2007</v>
      </c>
      <c r="L8" s="190">
        <v>2008</v>
      </c>
      <c r="M8" s="189">
        <v>2009</v>
      </c>
      <c r="N8" s="190">
        <v>2010</v>
      </c>
      <c r="O8" s="189">
        <v>2011</v>
      </c>
      <c r="P8" s="189">
        <v>2012</v>
      </c>
      <c r="Q8" s="189">
        <v>2013</v>
      </c>
      <c r="R8" s="189">
        <v>2014</v>
      </c>
      <c r="S8" s="189">
        <v>2015</v>
      </c>
      <c r="T8" s="189">
        <v>2016</v>
      </c>
      <c r="U8" s="189">
        <v>2017</v>
      </c>
      <c r="V8" s="190">
        <v>2018</v>
      </c>
      <c r="W8" s="189">
        <v>2019</v>
      </c>
    </row>
    <row r="9" spans="1:23">
      <c r="A9" s="17" t="s">
        <v>141</v>
      </c>
      <c r="B9" s="80">
        <f>B7/B5</f>
        <v>0.60698332390377197</v>
      </c>
      <c r="C9" s="80">
        <f t="shared" ref="C9:W9" si="0">C7/C5</f>
        <v>0.62599042016155559</v>
      </c>
      <c r="D9" s="80">
        <f t="shared" si="0"/>
        <v>0.50318338766189241</v>
      </c>
      <c r="E9" s="80">
        <f t="shared" si="0"/>
        <v>0.45766870175595659</v>
      </c>
      <c r="F9" s="80">
        <f t="shared" si="0"/>
        <v>0.44236737777108381</v>
      </c>
      <c r="G9" s="80">
        <f t="shared" si="0"/>
        <v>0.43301145611978126</v>
      </c>
      <c r="H9" s="80">
        <f t="shared" si="0"/>
        <v>0.35389026358364456</v>
      </c>
      <c r="I9" s="80">
        <f t="shared" si="0"/>
        <v>0.36780858721428822</v>
      </c>
      <c r="J9" s="80">
        <f t="shared" si="0"/>
        <v>0.34495861225642455</v>
      </c>
      <c r="K9" s="80">
        <f t="shared" si="0"/>
        <v>0.29806309814080362</v>
      </c>
      <c r="L9" s="80">
        <f t="shared" si="0"/>
        <v>0.2686705176196984</v>
      </c>
      <c r="M9" s="80">
        <f t="shared" si="0"/>
        <v>0.27184429933168869</v>
      </c>
      <c r="N9" s="80">
        <f t="shared" si="0"/>
        <v>0.29174216263859432</v>
      </c>
      <c r="O9" s="80">
        <f t="shared" si="0"/>
        <v>0.22483084779087778</v>
      </c>
      <c r="P9" s="80">
        <f t="shared" si="0"/>
        <v>0.18534307041496043</v>
      </c>
      <c r="Q9" s="80">
        <f t="shared" si="0"/>
        <v>0.22684982806321208</v>
      </c>
      <c r="R9" s="80">
        <f t="shared" si="0"/>
        <v>0.24385104148693221</v>
      </c>
      <c r="S9" s="80">
        <f t="shared" si="0"/>
        <v>0.23443742604382056</v>
      </c>
      <c r="T9" s="80">
        <f t="shared" si="0"/>
        <v>0.25002390147736664</v>
      </c>
      <c r="U9" s="80">
        <f t="shared" si="0"/>
        <v>0.23503118497665818</v>
      </c>
      <c r="V9" s="80">
        <f t="shared" si="0"/>
        <v>0.23806066733595999</v>
      </c>
      <c r="W9" s="80">
        <f t="shared" si="0"/>
        <v>0.23574014757285819</v>
      </c>
    </row>
    <row r="10" spans="1:23">
      <c r="A10" s="17" t="s">
        <v>142</v>
      </c>
      <c r="B10" s="80">
        <f>B7/B6</f>
        <v>1.3969845362770572</v>
      </c>
      <c r="C10" s="80">
        <f t="shared" ref="C10:W10" si="1">C7/C6</f>
        <v>1.4804158796707401</v>
      </c>
      <c r="D10" s="80">
        <f t="shared" si="1"/>
        <v>1.2914448222940349</v>
      </c>
      <c r="E10" s="80">
        <f t="shared" si="1"/>
        <v>1.2463740327521202</v>
      </c>
      <c r="F10" s="80">
        <f t="shared" si="1"/>
        <v>1.3244906842151647</v>
      </c>
      <c r="G10" s="80">
        <f t="shared" si="1"/>
        <v>1.2691553804735849</v>
      </c>
      <c r="H10" s="80">
        <f t="shared" si="1"/>
        <v>0.97015411104209526</v>
      </c>
      <c r="I10" s="80">
        <f t="shared" si="1"/>
        <v>1.0157635479324743</v>
      </c>
      <c r="J10" s="80">
        <f t="shared" si="1"/>
        <v>0.947508883818027</v>
      </c>
      <c r="K10" s="80">
        <f t="shared" si="1"/>
        <v>0.87688378662580657</v>
      </c>
      <c r="L10" s="80">
        <f t="shared" si="1"/>
        <v>0.78484827944343216</v>
      </c>
      <c r="M10" s="80">
        <f t="shared" si="1"/>
        <v>0.94718042974796723</v>
      </c>
      <c r="N10" s="80">
        <f t="shared" si="1"/>
        <v>0.90660523321393982</v>
      </c>
      <c r="O10" s="80">
        <f t="shared" si="1"/>
        <v>0.60299024371748322</v>
      </c>
      <c r="P10" s="80">
        <f t="shared" si="1"/>
        <v>0.54047171599424404</v>
      </c>
      <c r="Q10" s="80">
        <f t="shared" si="1"/>
        <v>0.61193255633544186</v>
      </c>
      <c r="R10" s="80">
        <f t="shared" si="1"/>
        <v>0.60282451792586256</v>
      </c>
      <c r="S10" s="80">
        <f t="shared" si="1"/>
        <v>0.58079045657965866</v>
      </c>
      <c r="T10" s="80">
        <f t="shared" si="1"/>
        <v>0.60432502785780473</v>
      </c>
      <c r="U10" s="80">
        <f t="shared" si="1"/>
        <v>0.55341440569168121</v>
      </c>
      <c r="V10" s="80">
        <f t="shared" si="1"/>
        <v>0.58007114363060763</v>
      </c>
      <c r="W10" s="80">
        <f t="shared" si="1"/>
        <v>0.57365964941108005</v>
      </c>
    </row>
    <row r="12" spans="1:23">
      <c r="A12" s="17" t="s">
        <v>136</v>
      </c>
      <c r="B12" s="196">
        <v>702.56520492977927</v>
      </c>
      <c r="C12" s="196">
        <v>729.57867583834911</v>
      </c>
      <c r="D12" s="196">
        <v>645.48103563580776</v>
      </c>
      <c r="E12" s="196">
        <v>678.77615362568065</v>
      </c>
      <c r="F12" s="196">
        <v>655.58421706315085</v>
      </c>
      <c r="G12" s="196">
        <v>613</v>
      </c>
      <c r="H12" s="196">
        <v>584</v>
      </c>
      <c r="I12" s="196">
        <v>558</v>
      </c>
      <c r="J12" s="196">
        <v>548</v>
      </c>
      <c r="K12" s="196">
        <v>501</v>
      </c>
      <c r="L12" s="196">
        <v>530</v>
      </c>
      <c r="M12" s="196">
        <v>445</v>
      </c>
      <c r="N12" s="196">
        <v>492</v>
      </c>
      <c r="O12" s="196">
        <v>487</v>
      </c>
      <c r="P12" s="196">
        <v>402</v>
      </c>
      <c r="Q12" s="196">
        <v>526</v>
      </c>
      <c r="R12" s="197">
        <v>599</v>
      </c>
      <c r="S12" s="197">
        <v>583</v>
      </c>
      <c r="T12" s="197">
        <v>647</v>
      </c>
      <c r="U12" s="198">
        <v>610</v>
      </c>
      <c r="V12" s="197">
        <v>641</v>
      </c>
      <c r="W12" s="199">
        <v>668.82331464817821</v>
      </c>
    </row>
    <row r="13" spans="1:23">
      <c r="M13" s="201"/>
      <c r="N13" s="196"/>
      <c r="P13" s="201"/>
      <c r="Q13" s="196"/>
    </row>
    <row r="14" spans="1:23">
      <c r="M14" s="201"/>
      <c r="N14" s="196"/>
      <c r="P14" s="201"/>
      <c r="Q14" s="196"/>
    </row>
    <row r="15" spans="1:23">
      <c r="B15" s="352" t="s">
        <v>429</v>
      </c>
      <c r="C15" s="27" t="s">
        <v>468</v>
      </c>
      <c r="M15" s="201"/>
      <c r="N15" s="196"/>
      <c r="P15" s="201"/>
      <c r="Q15" s="196"/>
    </row>
    <row r="16" spans="1:23">
      <c r="A16" s="200"/>
      <c r="M16" s="201"/>
      <c r="N16" s="196"/>
      <c r="P16" s="201"/>
      <c r="Q16" s="196"/>
    </row>
    <row r="17" spans="1:17">
      <c r="A17" s="200"/>
      <c r="M17" s="201"/>
      <c r="N17" s="196"/>
      <c r="P17" s="201"/>
      <c r="Q17" s="196"/>
    </row>
    <row r="18" spans="1:17">
      <c r="M18" s="201"/>
      <c r="N18" s="196"/>
      <c r="P18" s="201"/>
      <c r="Q18" s="196"/>
    </row>
    <row r="19" spans="1:17">
      <c r="A19" s="196"/>
      <c r="M19" s="201"/>
      <c r="N19" s="196"/>
      <c r="P19" s="201"/>
      <c r="Q19" s="197"/>
    </row>
    <row r="20" spans="1:17">
      <c r="M20" s="201"/>
      <c r="N20" s="196"/>
      <c r="P20" s="201"/>
      <c r="Q20" s="197"/>
    </row>
    <row r="21" spans="1:17">
      <c r="M21" s="201"/>
      <c r="N21" s="196"/>
      <c r="P21" s="202"/>
      <c r="Q21" s="197"/>
    </row>
    <row r="22" spans="1:17">
      <c r="M22" s="201"/>
      <c r="N22" s="196"/>
      <c r="P22" s="202"/>
      <c r="Q22" s="198"/>
    </row>
    <row r="23" spans="1:17">
      <c r="M23" s="201"/>
      <c r="N23" s="196"/>
      <c r="P23" s="202"/>
      <c r="Q23" s="197"/>
    </row>
    <row r="24" spans="1:17">
      <c r="M24" s="201"/>
      <c r="N24" s="196"/>
      <c r="P24" s="26"/>
      <c r="Q24" s="199"/>
    </row>
    <row r="25" spans="1:17">
      <c r="M25" s="201"/>
      <c r="N25" s="196"/>
    </row>
    <row r="36" spans="3:3">
      <c r="C36" s="17" t="s">
        <v>143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2"/>
  <sheetViews>
    <sheetView topLeftCell="A16" workbookViewId="0">
      <selection activeCell="C20" sqref="C20"/>
    </sheetView>
  </sheetViews>
  <sheetFormatPr defaultRowHeight="15"/>
  <cols>
    <col min="1" max="1" width="6" customWidth="1"/>
  </cols>
  <sheetData>
    <row r="1" spans="1:10">
      <c r="A1" s="489"/>
      <c r="B1" s="490"/>
      <c r="C1" s="490"/>
      <c r="D1" s="490"/>
      <c r="E1" s="490"/>
      <c r="F1" s="490"/>
      <c r="G1" s="490"/>
      <c r="H1" s="490"/>
      <c r="I1" s="490"/>
      <c r="J1" s="490"/>
    </row>
    <row r="2" spans="1:10">
      <c r="A2" s="491"/>
      <c r="B2" s="491"/>
      <c r="C2" s="491"/>
      <c r="D2" s="491"/>
      <c r="E2" s="491"/>
      <c r="F2" s="491"/>
      <c r="G2" s="491"/>
      <c r="H2" s="491"/>
      <c r="I2" s="491"/>
      <c r="J2" s="491"/>
    </row>
    <row r="3" spans="1:10">
      <c r="A3" s="491"/>
      <c r="B3" s="491"/>
      <c r="C3" s="491"/>
      <c r="D3" s="491"/>
      <c r="E3" s="491"/>
      <c r="F3" s="491"/>
      <c r="G3" s="491"/>
      <c r="H3" s="491"/>
      <c r="I3" s="491"/>
      <c r="J3" s="491"/>
    </row>
    <row r="4" spans="1:10" ht="28.5" customHeight="1">
      <c r="A4" s="492"/>
      <c r="B4" s="491"/>
      <c r="C4" s="555" t="s">
        <v>543</v>
      </c>
      <c r="D4" s="555"/>
      <c r="E4" s="555"/>
      <c r="F4" s="555"/>
      <c r="G4" s="555"/>
      <c r="H4" s="555"/>
      <c r="I4" s="555"/>
      <c r="J4" s="491"/>
    </row>
    <row r="5" spans="1:10" ht="39">
      <c r="A5" s="493"/>
      <c r="B5" s="494" t="s">
        <v>535</v>
      </c>
      <c r="C5" s="495" t="s">
        <v>522</v>
      </c>
      <c r="D5" s="496" t="s">
        <v>530</v>
      </c>
      <c r="E5" s="496" t="s">
        <v>533</v>
      </c>
      <c r="F5" s="496" t="s">
        <v>534</v>
      </c>
      <c r="G5" s="495"/>
    </row>
    <row r="6" spans="1:10">
      <c r="A6" s="499"/>
      <c r="B6" s="500">
        <v>30</v>
      </c>
      <c r="C6" s="497">
        <v>463.22981419669691</v>
      </c>
      <c r="D6" s="498"/>
      <c r="E6" s="497">
        <v>602.85349684852395</v>
      </c>
      <c r="F6" s="497">
        <v>786.33410478864073</v>
      </c>
      <c r="G6" s="498"/>
    </row>
    <row r="7" spans="1:10">
      <c r="A7" s="499"/>
      <c r="B7" s="500">
        <v>58</v>
      </c>
      <c r="C7" s="497">
        <v>320.63519869085746</v>
      </c>
      <c r="D7" s="498"/>
      <c r="E7" s="497">
        <v>468.83525929042418</v>
      </c>
      <c r="F7" s="497">
        <v>615.24368056271521</v>
      </c>
      <c r="G7" s="498"/>
    </row>
    <row r="8" spans="1:10">
      <c r="A8" s="499"/>
      <c r="B8" s="500">
        <v>88</v>
      </c>
      <c r="C8" s="497">
        <v>262.25856110957113</v>
      </c>
      <c r="D8" s="497">
        <v>461.0082093118254</v>
      </c>
      <c r="E8" s="497">
        <v>410.37187669378977</v>
      </c>
      <c r="F8" s="497">
        <v>523.70111319356749</v>
      </c>
      <c r="G8" s="498"/>
    </row>
    <row r="9" spans="1:10">
      <c r="A9" s="499"/>
      <c r="B9" s="500">
        <v>125</v>
      </c>
      <c r="C9" s="497">
        <v>227.19117789625338</v>
      </c>
      <c r="D9" s="497">
        <v>407.7889516526044</v>
      </c>
      <c r="E9" s="497">
        <v>374.44609548673861</v>
      </c>
      <c r="F9" s="497">
        <v>462.77159544826696</v>
      </c>
      <c r="G9" s="498"/>
    </row>
    <row r="10" spans="1:10">
      <c r="A10" s="499"/>
      <c r="B10" s="500">
        <v>175</v>
      </c>
      <c r="C10" s="497">
        <v>200.81296762434397</v>
      </c>
      <c r="D10" s="497">
        <v>364.47717793001442</v>
      </c>
      <c r="E10" s="497">
        <v>345.90725996882526</v>
      </c>
      <c r="F10" s="497">
        <v>413.61502275350404</v>
      </c>
      <c r="G10" s="498"/>
    </row>
    <row r="11" spans="1:10">
      <c r="A11" s="499"/>
      <c r="B11" s="500">
        <v>225</v>
      </c>
      <c r="C11" s="497">
        <v>182.93028873231049</v>
      </c>
      <c r="D11" s="497">
        <v>332.10873282447233</v>
      </c>
      <c r="E11" s="498"/>
      <c r="F11" s="497">
        <v>376.35540128170413</v>
      </c>
      <c r="G11" s="498"/>
    </row>
    <row r="12" spans="1:10">
      <c r="A12" s="499"/>
      <c r="B12" s="500">
        <v>275</v>
      </c>
      <c r="C12" s="497">
        <v>171.00014578356345</v>
      </c>
      <c r="D12" s="497">
        <v>306.19173826103469</v>
      </c>
      <c r="E12" s="498"/>
      <c r="F12" s="497">
        <v>347.85371576418828</v>
      </c>
      <c r="G12" s="498"/>
    </row>
    <row r="13" spans="1:10">
      <c r="A13" s="499"/>
      <c r="B13" s="500">
        <v>325</v>
      </c>
      <c r="C13" s="497">
        <v>161.61752866356696</v>
      </c>
      <c r="D13" s="497">
        <v>284.73709013402106</v>
      </c>
      <c r="E13" s="498"/>
      <c r="F13" s="497">
        <v>320.39017293677171</v>
      </c>
      <c r="G13" s="498"/>
    </row>
    <row r="14" spans="1:10">
      <c r="A14" s="499"/>
      <c r="B14" s="501">
        <v>375</v>
      </c>
      <c r="C14" s="497">
        <v>154.33441898649465</v>
      </c>
      <c r="D14" s="497">
        <v>265.99949571353835</v>
      </c>
      <c r="E14" s="498"/>
      <c r="F14" s="497">
        <v>296.60099543620692</v>
      </c>
      <c r="G14" s="498"/>
    </row>
    <row r="15" spans="1:10">
      <c r="A15" s="499"/>
      <c r="B15" s="501">
        <v>425</v>
      </c>
      <c r="C15" s="497">
        <v>149.57705564252933</v>
      </c>
      <c r="D15" s="497">
        <v>251.73635145967518</v>
      </c>
      <c r="E15" s="498"/>
      <c r="G15" s="498"/>
    </row>
    <row r="16" spans="1:10">
      <c r="A16" s="499"/>
      <c r="B16" s="498"/>
      <c r="C16" s="498"/>
      <c r="D16" s="498"/>
      <c r="E16" s="498"/>
      <c r="F16" s="498"/>
      <c r="G16" s="498"/>
      <c r="H16" s="498"/>
      <c r="I16" s="498"/>
      <c r="J16" s="498"/>
    </row>
    <row r="17" spans="1:10">
      <c r="A17" s="499"/>
      <c r="B17" s="498"/>
      <c r="C17" s="498"/>
      <c r="D17" s="498"/>
      <c r="E17" s="498"/>
      <c r="F17" s="498"/>
      <c r="G17" s="498"/>
      <c r="H17" s="498"/>
      <c r="I17" s="498"/>
      <c r="J17" s="498"/>
    </row>
    <row r="18" spans="1:10">
      <c r="A18" s="499"/>
      <c r="B18" s="498"/>
      <c r="C18" s="498"/>
      <c r="D18" s="498"/>
      <c r="E18" s="498"/>
      <c r="F18" s="498"/>
      <c r="G18" s="498"/>
      <c r="H18" s="498"/>
      <c r="I18" s="498"/>
      <c r="J18" s="498"/>
    </row>
    <row r="19" spans="1:10" ht="31.5" customHeight="1">
      <c r="A19" s="499"/>
      <c r="B19" s="498" t="s">
        <v>536</v>
      </c>
      <c r="C19" s="556" t="s">
        <v>550</v>
      </c>
      <c r="D19" s="557"/>
      <c r="E19" s="557"/>
      <c r="F19" s="557"/>
      <c r="G19" s="557"/>
      <c r="H19" s="557"/>
      <c r="I19" s="557"/>
      <c r="J19" s="498"/>
    </row>
    <row r="20" spans="1:10">
      <c r="A20" s="499"/>
      <c r="B20" s="498"/>
      <c r="C20" s="498"/>
      <c r="D20" s="498"/>
      <c r="E20" s="498"/>
      <c r="F20" s="498"/>
      <c r="G20" s="498"/>
      <c r="H20" s="498"/>
      <c r="I20" s="498"/>
      <c r="J20" s="498"/>
    </row>
    <row r="21" spans="1:10">
      <c r="A21" s="499"/>
      <c r="B21" s="498"/>
      <c r="C21" s="498"/>
      <c r="D21" s="498"/>
      <c r="E21" s="498"/>
      <c r="F21" s="498"/>
      <c r="G21" s="498"/>
      <c r="H21" s="498"/>
      <c r="I21" s="498"/>
      <c r="J21" s="498"/>
    </row>
    <row r="22" spans="1:10">
      <c r="A22" s="499"/>
      <c r="B22" s="498"/>
      <c r="C22" s="498"/>
      <c r="D22" s="498"/>
      <c r="E22" s="498"/>
      <c r="F22" s="498"/>
      <c r="G22" s="498"/>
      <c r="H22" s="498"/>
      <c r="I22" s="498"/>
      <c r="J22" s="498"/>
    </row>
    <row r="23" spans="1:10">
      <c r="A23" s="499"/>
      <c r="B23" s="498"/>
      <c r="C23" s="498"/>
      <c r="D23" s="498"/>
      <c r="E23" s="498"/>
      <c r="F23" s="498"/>
      <c r="G23" s="498"/>
      <c r="H23" s="498"/>
      <c r="I23" s="498"/>
      <c r="J23" s="498"/>
    </row>
    <row r="24" spans="1:10">
      <c r="A24" s="499"/>
      <c r="B24" s="498"/>
      <c r="C24" s="498"/>
      <c r="D24" s="498"/>
      <c r="E24" s="498"/>
      <c r="F24" s="498"/>
      <c r="G24" s="498"/>
      <c r="H24" s="498"/>
      <c r="I24" s="498"/>
      <c r="J24" s="498"/>
    </row>
    <row r="25" spans="1:10">
      <c r="A25" s="499"/>
      <c r="B25" s="498"/>
      <c r="C25" s="498"/>
      <c r="D25" s="498"/>
      <c r="E25" s="498"/>
      <c r="F25" s="498"/>
      <c r="G25" s="498"/>
      <c r="H25" s="498"/>
      <c r="I25" s="498"/>
      <c r="J25" s="498"/>
    </row>
    <row r="26" spans="1:10">
      <c r="A26" s="499"/>
      <c r="B26" s="498"/>
      <c r="C26" s="498"/>
      <c r="D26" s="498"/>
      <c r="E26" s="498"/>
      <c r="F26" s="498"/>
      <c r="G26" s="498"/>
      <c r="H26" s="498"/>
      <c r="I26" s="498"/>
      <c r="J26" s="498"/>
    </row>
    <row r="27" spans="1:10">
      <c r="A27" s="499"/>
      <c r="B27" s="498"/>
      <c r="C27" s="498"/>
      <c r="D27" s="498"/>
      <c r="E27" s="498"/>
      <c r="F27" s="498"/>
      <c r="G27" s="498"/>
      <c r="H27" s="498"/>
      <c r="I27" s="498"/>
      <c r="J27" s="498"/>
    </row>
    <row r="28" spans="1:10">
      <c r="A28" s="499"/>
      <c r="B28" s="498"/>
      <c r="C28" s="498"/>
      <c r="D28" s="498"/>
      <c r="E28" s="498"/>
      <c r="F28" s="498"/>
      <c r="G28" s="498"/>
      <c r="H28" s="498"/>
      <c r="I28" s="498"/>
      <c r="J28" s="498"/>
    </row>
    <row r="29" spans="1:10">
      <c r="A29" s="499"/>
      <c r="B29" s="498"/>
      <c r="C29" s="498"/>
      <c r="D29" s="498"/>
      <c r="E29" s="498"/>
      <c r="F29" s="498"/>
      <c r="G29" s="498"/>
      <c r="H29" s="498"/>
      <c r="I29" s="498"/>
      <c r="J29" s="498"/>
    </row>
    <row r="30" spans="1:10">
      <c r="A30" s="499"/>
      <c r="B30" s="498"/>
      <c r="C30" s="498"/>
      <c r="D30" s="498"/>
      <c r="E30" s="498"/>
      <c r="F30" s="498"/>
      <c r="G30" s="498"/>
      <c r="H30" s="498"/>
      <c r="I30" s="498"/>
      <c r="J30" s="498"/>
    </row>
    <row r="31" spans="1:10">
      <c r="A31" s="499"/>
      <c r="B31" s="498"/>
      <c r="C31" s="498"/>
      <c r="D31" s="498"/>
      <c r="E31" s="498"/>
      <c r="F31" s="498"/>
      <c r="G31" s="498"/>
      <c r="H31" s="498"/>
      <c r="I31" s="498"/>
      <c r="J31" s="498"/>
    </row>
    <row r="32" spans="1:10">
      <c r="A32" s="499"/>
      <c r="B32" s="502"/>
      <c r="C32" s="502"/>
      <c r="D32" s="502"/>
      <c r="E32" s="502"/>
      <c r="F32" s="502"/>
      <c r="G32" s="502"/>
      <c r="H32" s="502"/>
      <c r="I32" s="502"/>
      <c r="J32" s="502"/>
    </row>
    <row r="33" spans="1:10">
      <c r="A33" s="499"/>
      <c r="B33" s="502"/>
      <c r="C33" s="502"/>
      <c r="D33" s="502"/>
      <c r="E33" s="502"/>
      <c r="F33" s="502"/>
      <c r="G33" s="502"/>
      <c r="H33" s="502"/>
      <c r="I33" s="502"/>
      <c r="J33" s="502"/>
    </row>
    <row r="34" spans="1:10">
      <c r="A34" s="499"/>
      <c r="B34" s="502"/>
      <c r="C34" s="502"/>
      <c r="D34" s="502"/>
      <c r="E34" s="502"/>
      <c r="F34" s="502"/>
      <c r="G34" s="502"/>
      <c r="H34" s="502"/>
      <c r="I34" s="502"/>
      <c r="J34" s="502"/>
    </row>
    <row r="35" spans="1:10">
      <c r="A35" s="499"/>
      <c r="B35" s="502"/>
      <c r="C35" s="502"/>
      <c r="D35" s="502"/>
      <c r="E35" s="502"/>
      <c r="F35" s="502"/>
      <c r="G35" s="502"/>
      <c r="H35" s="502"/>
      <c r="I35" s="502"/>
      <c r="J35" s="502"/>
    </row>
    <row r="36" spans="1:10">
      <c r="A36" s="499"/>
      <c r="B36" s="395" t="s">
        <v>544</v>
      </c>
      <c r="C36" s="502"/>
      <c r="D36" s="502"/>
      <c r="E36" s="502"/>
      <c r="F36" s="502"/>
      <c r="G36" s="502"/>
      <c r="H36" s="502"/>
      <c r="I36" s="502"/>
      <c r="J36" s="502"/>
    </row>
    <row r="37" spans="1:10">
      <c r="A37" s="499"/>
      <c r="B37" s="498"/>
      <c r="C37" s="498"/>
      <c r="D37" s="498"/>
      <c r="E37" s="498"/>
      <c r="F37" s="498"/>
      <c r="G37" s="498"/>
      <c r="H37" s="498"/>
      <c r="I37" s="498"/>
      <c r="J37" s="498"/>
    </row>
    <row r="38" spans="1:10">
      <c r="A38" s="499"/>
      <c r="C38" s="498"/>
      <c r="D38" s="498"/>
      <c r="E38" s="498"/>
      <c r="F38" s="498"/>
      <c r="G38" s="498"/>
      <c r="H38" s="498"/>
      <c r="I38" s="498"/>
      <c r="J38" s="498"/>
    </row>
    <row r="39" spans="1:10">
      <c r="A39" s="499"/>
      <c r="B39" s="498"/>
      <c r="C39" s="498"/>
      <c r="D39" s="498"/>
      <c r="E39" s="498"/>
      <c r="F39" s="498"/>
      <c r="G39" s="498"/>
      <c r="H39" s="498"/>
      <c r="I39" s="498"/>
      <c r="J39" s="498"/>
    </row>
    <row r="40" spans="1:10">
      <c r="A40" s="499"/>
      <c r="B40" s="498"/>
      <c r="C40" s="498"/>
      <c r="D40" s="498"/>
      <c r="E40" s="498"/>
      <c r="F40" s="498"/>
      <c r="G40" s="498"/>
      <c r="H40" s="498"/>
      <c r="I40" s="498"/>
      <c r="J40" s="498"/>
    </row>
    <row r="41" spans="1:10">
      <c r="A41" s="499"/>
      <c r="B41" s="498"/>
      <c r="C41" s="498"/>
      <c r="D41" s="498"/>
      <c r="E41" s="498"/>
      <c r="F41" s="498"/>
      <c r="G41" s="498"/>
      <c r="H41" s="498"/>
      <c r="I41" s="498"/>
      <c r="J41" s="498"/>
    </row>
    <row r="42" spans="1:10">
      <c r="A42" s="499"/>
      <c r="B42" s="498"/>
      <c r="C42" s="498"/>
      <c r="D42" s="498"/>
      <c r="E42" s="498"/>
      <c r="F42" s="498"/>
      <c r="G42" s="498"/>
      <c r="H42" s="498"/>
      <c r="I42" s="498"/>
      <c r="J42" s="498"/>
    </row>
    <row r="43" spans="1:10">
      <c r="A43" s="499"/>
      <c r="B43" s="498"/>
      <c r="C43" s="498"/>
      <c r="D43" s="498"/>
      <c r="E43" s="498"/>
      <c r="F43" s="498"/>
      <c r="G43" s="498"/>
      <c r="H43" s="498"/>
      <c r="I43" s="498"/>
      <c r="J43" s="498"/>
    </row>
    <row r="44" spans="1:10">
      <c r="A44" s="499"/>
      <c r="B44" s="498"/>
      <c r="C44" s="498"/>
      <c r="D44" s="498"/>
      <c r="E44" s="498"/>
      <c r="F44" s="498"/>
      <c r="G44" s="498"/>
      <c r="H44" s="498"/>
      <c r="I44" s="498"/>
      <c r="J44" s="498"/>
    </row>
    <row r="45" spans="1:10">
      <c r="A45" s="499"/>
      <c r="B45" s="498"/>
      <c r="C45" s="498"/>
      <c r="D45" s="498"/>
      <c r="E45" s="498"/>
      <c r="F45" s="498"/>
      <c r="G45" s="498"/>
      <c r="H45" s="498"/>
      <c r="I45" s="498"/>
      <c r="J45" s="498"/>
    </row>
    <row r="46" spans="1:10">
      <c r="A46" s="499"/>
      <c r="B46" s="498"/>
      <c r="C46" s="498"/>
      <c r="D46" s="498"/>
      <c r="E46" s="498"/>
      <c r="F46" s="498"/>
      <c r="G46" s="498"/>
      <c r="H46" s="498"/>
      <c r="I46" s="498"/>
      <c r="J46" s="498"/>
    </row>
    <row r="47" spans="1:10">
      <c r="A47" s="499"/>
      <c r="B47" s="498"/>
      <c r="C47" s="498"/>
      <c r="D47" s="498"/>
      <c r="E47" s="498"/>
      <c r="F47" s="498"/>
      <c r="G47" s="498"/>
      <c r="H47" s="498"/>
      <c r="I47" s="498"/>
      <c r="J47" s="498"/>
    </row>
    <row r="48" spans="1:10">
      <c r="A48" s="499"/>
      <c r="B48" s="498"/>
      <c r="C48" s="498"/>
      <c r="D48" s="498"/>
      <c r="E48" s="498"/>
      <c r="F48" s="498"/>
      <c r="G48" s="498"/>
      <c r="H48" s="498"/>
      <c r="I48" s="498"/>
      <c r="J48" s="498"/>
    </row>
    <row r="49" spans="1:10">
      <c r="A49" s="499"/>
      <c r="B49" s="498"/>
      <c r="C49" s="498"/>
      <c r="D49" s="498"/>
      <c r="E49" s="498"/>
      <c r="F49" s="498"/>
      <c r="G49" s="498"/>
      <c r="H49" s="498"/>
      <c r="I49" s="498"/>
      <c r="J49" s="498"/>
    </row>
    <row r="50" spans="1:10">
      <c r="A50" s="499"/>
      <c r="B50" s="498"/>
      <c r="C50" s="498"/>
      <c r="D50" s="498"/>
      <c r="E50" s="498"/>
      <c r="F50" s="498"/>
      <c r="G50" s="498"/>
      <c r="H50" s="498"/>
      <c r="I50" s="498"/>
      <c r="J50" s="498"/>
    </row>
    <row r="51" spans="1:10">
      <c r="A51" s="499"/>
      <c r="B51" s="498"/>
      <c r="C51" s="498"/>
      <c r="D51" s="498"/>
      <c r="E51" s="498"/>
      <c r="F51" s="498"/>
      <c r="G51" s="498"/>
      <c r="H51" s="498"/>
      <c r="I51" s="498"/>
      <c r="J51" s="498"/>
    </row>
    <row r="52" spans="1:10">
      <c r="A52" s="499"/>
      <c r="B52" s="498"/>
      <c r="C52" s="498"/>
      <c r="D52" s="498"/>
      <c r="E52" s="498"/>
      <c r="F52" s="498"/>
      <c r="G52" s="498"/>
      <c r="H52" s="498"/>
      <c r="I52" s="498"/>
      <c r="J52" s="498"/>
    </row>
  </sheetData>
  <mergeCells count="2">
    <mergeCell ref="C4:I4"/>
    <mergeCell ref="C19:I1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2:P31"/>
  <sheetViews>
    <sheetView topLeftCell="A10" workbookViewId="0">
      <selection activeCell="N32" sqref="N32"/>
    </sheetView>
  </sheetViews>
  <sheetFormatPr defaultRowHeight="15"/>
  <cols>
    <col min="1" max="1" width="3.7109375" customWidth="1"/>
    <col min="3" max="10" width="7.85546875" customWidth="1"/>
    <col min="11" max="11" width="3.85546875" customWidth="1"/>
  </cols>
  <sheetData>
    <row r="2" spans="2:16" s="503" customFormat="1" ht="12.75">
      <c r="L2" s="513"/>
      <c r="M2" s="513"/>
      <c r="N2" s="513"/>
      <c r="O2" s="513"/>
      <c r="P2" s="513"/>
    </row>
    <row r="3" spans="2:16" s="503" customFormat="1" ht="12.75">
      <c r="L3" s="513"/>
      <c r="M3" s="513"/>
      <c r="N3" s="513"/>
      <c r="O3" s="513"/>
      <c r="P3" s="513"/>
    </row>
    <row r="4" spans="2:16" s="503" customFormat="1" ht="12.75">
      <c r="L4" s="513"/>
      <c r="M4" s="513"/>
      <c r="N4" s="513"/>
      <c r="O4" s="513"/>
      <c r="P4" s="513"/>
    </row>
    <row r="5" spans="2:16">
      <c r="B5" s="514"/>
      <c r="C5" s="515" t="s">
        <v>538</v>
      </c>
      <c r="D5" s="515" t="s">
        <v>539</v>
      </c>
      <c r="E5" s="515" t="s">
        <v>540</v>
      </c>
      <c r="F5" s="515" t="s">
        <v>541</v>
      </c>
      <c r="L5" s="514"/>
      <c r="M5" s="515"/>
      <c r="N5" s="515"/>
      <c r="O5" s="515"/>
      <c r="P5" s="515"/>
    </row>
    <row r="6" spans="2:16">
      <c r="B6" s="518">
        <v>0.5</v>
      </c>
      <c r="C6" s="504">
        <v>55021.45485714286</v>
      </c>
      <c r="D6" s="505">
        <v>51266.491063333342</v>
      </c>
      <c r="E6" s="505">
        <v>41772.037845977015</v>
      </c>
      <c r="F6" s="506">
        <v>47545.799999999996</v>
      </c>
      <c r="L6" s="516"/>
      <c r="M6" s="516"/>
      <c r="N6" s="516"/>
      <c r="O6" s="516"/>
      <c r="P6" s="514"/>
    </row>
    <row r="7" spans="2:16">
      <c r="B7" s="518">
        <v>2</v>
      </c>
      <c r="C7" s="507">
        <v>38247.506571428581</v>
      </c>
      <c r="D7" s="508">
        <v>32894.840265833336</v>
      </c>
      <c r="E7" s="508">
        <v>22436.101826026279</v>
      </c>
      <c r="F7" s="509">
        <v>22513.949999999997</v>
      </c>
      <c r="L7" s="516"/>
      <c r="M7" s="516"/>
      <c r="N7" s="516"/>
      <c r="O7" s="516"/>
      <c r="P7" s="514"/>
    </row>
    <row r="8" spans="2:16">
      <c r="B8" s="518">
        <v>4.5</v>
      </c>
      <c r="C8" s="507">
        <v>34031.336253968257</v>
      </c>
      <c r="D8" s="508">
        <v>28390.099747777775</v>
      </c>
      <c r="E8" s="508">
        <v>17958.693130487143</v>
      </c>
      <c r="F8" s="509">
        <v>16909.533333333333</v>
      </c>
      <c r="L8" s="516"/>
      <c r="M8" s="516"/>
      <c r="N8" s="516"/>
      <c r="O8" s="516"/>
      <c r="P8" s="514"/>
    </row>
    <row r="9" spans="2:16">
      <c r="B9" s="518">
        <v>18</v>
      </c>
      <c r="C9" s="507">
        <v>30502.738825396824</v>
      </c>
      <c r="D9" s="508">
        <v>24694.930770277781</v>
      </c>
      <c r="E9" s="508">
        <v>14465.23609050356</v>
      </c>
      <c r="F9" s="509">
        <v>12674.883333333331</v>
      </c>
      <c r="L9" s="516"/>
      <c r="M9" s="516"/>
      <c r="N9" s="516"/>
      <c r="O9" s="516"/>
      <c r="P9" s="514"/>
    </row>
    <row r="10" spans="2:16">
      <c r="B10" s="518">
        <v>50</v>
      </c>
      <c r="C10" s="507">
        <v>29283.820262857142</v>
      </c>
      <c r="D10" s="508">
        <v>23443.543210633339</v>
      </c>
      <c r="E10" s="508">
        <v>13343.359738065683</v>
      </c>
      <c r="F10" s="509">
        <v>11364.557999999997</v>
      </c>
      <c r="L10" s="516"/>
      <c r="M10" s="516"/>
      <c r="N10" s="516"/>
      <c r="O10" s="516"/>
      <c r="P10" s="514"/>
    </row>
    <row r="11" spans="2:16">
      <c r="B11" s="518">
        <v>98</v>
      </c>
      <c r="C11" s="510">
        <v>28795.103632653063</v>
      </c>
      <c r="D11" s="511">
        <v>22946.886740119051</v>
      </c>
      <c r="E11" s="511">
        <v>12910.749137497069</v>
      </c>
      <c r="F11" s="512">
        <v>10870.080612244896</v>
      </c>
      <c r="L11" s="516"/>
      <c r="M11" s="516"/>
      <c r="N11" s="516"/>
      <c r="O11" s="517"/>
      <c r="P11" s="514"/>
    </row>
    <row r="15" spans="2:16" ht="32.25" customHeight="1">
      <c r="G15" t="s">
        <v>542</v>
      </c>
      <c r="H15" s="558" t="s">
        <v>545</v>
      </c>
      <c r="I15" s="558"/>
      <c r="J15" s="558"/>
      <c r="K15" s="558"/>
      <c r="L15" s="558"/>
      <c r="M15" s="558"/>
      <c r="N15" s="558"/>
      <c r="O15" s="558"/>
      <c r="P15" s="558"/>
    </row>
    <row r="31" spans="8:8">
      <c r="H31" s="395" t="s">
        <v>544</v>
      </c>
    </row>
  </sheetData>
  <mergeCells count="1">
    <mergeCell ref="H15:P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IL25"/>
  <sheetViews>
    <sheetView workbookViewId="0">
      <selection activeCell="Q13" sqref="Q13"/>
    </sheetView>
  </sheetViews>
  <sheetFormatPr defaultRowHeight="12"/>
  <cols>
    <col min="1" max="1" width="5.28515625" style="210" customWidth="1"/>
    <col min="2" max="2" width="23.140625" style="210" customWidth="1"/>
    <col min="3" max="10" width="5.140625" style="210" customWidth="1"/>
    <col min="11" max="13" width="5.85546875" style="210" customWidth="1"/>
    <col min="14" max="14" width="7" style="210" customWidth="1"/>
    <col min="15" max="256" width="9.140625" style="210"/>
    <col min="257" max="257" width="5.28515625" style="210" customWidth="1"/>
    <col min="258" max="258" width="27" style="210" customWidth="1"/>
    <col min="259" max="265" width="6.28515625" style="210" customWidth="1"/>
    <col min="266" max="266" width="6.7109375" style="210" customWidth="1"/>
    <col min="267" max="267" width="8.28515625" style="210" customWidth="1"/>
    <col min="268" max="512" width="9.140625" style="210"/>
    <col min="513" max="513" width="5.28515625" style="210" customWidth="1"/>
    <col min="514" max="514" width="27" style="210" customWidth="1"/>
    <col min="515" max="521" width="6.28515625" style="210" customWidth="1"/>
    <col min="522" max="522" width="6.7109375" style="210" customWidth="1"/>
    <col min="523" max="523" width="8.28515625" style="210" customWidth="1"/>
    <col min="524" max="768" width="9.140625" style="210"/>
    <col min="769" max="769" width="5.28515625" style="210" customWidth="1"/>
    <col min="770" max="770" width="27" style="210" customWidth="1"/>
    <col min="771" max="777" width="6.28515625" style="210" customWidth="1"/>
    <col min="778" max="778" width="6.7109375" style="210" customWidth="1"/>
    <col min="779" max="779" width="8.28515625" style="210" customWidth="1"/>
    <col min="780" max="1024" width="9.140625" style="210"/>
    <col min="1025" max="1025" width="5.28515625" style="210" customWidth="1"/>
    <col min="1026" max="1026" width="27" style="210" customWidth="1"/>
    <col min="1027" max="1033" width="6.28515625" style="210" customWidth="1"/>
    <col min="1034" max="1034" width="6.7109375" style="210" customWidth="1"/>
    <col min="1035" max="1035" width="8.28515625" style="210" customWidth="1"/>
    <col min="1036" max="1280" width="9.140625" style="210"/>
    <col min="1281" max="1281" width="5.28515625" style="210" customWidth="1"/>
    <col min="1282" max="1282" width="27" style="210" customWidth="1"/>
    <col min="1283" max="1289" width="6.28515625" style="210" customWidth="1"/>
    <col min="1290" max="1290" width="6.7109375" style="210" customWidth="1"/>
    <col min="1291" max="1291" width="8.28515625" style="210" customWidth="1"/>
    <col min="1292" max="1536" width="9.140625" style="210"/>
    <col min="1537" max="1537" width="5.28515625" style="210" customWidth="1"/>
    <col min="1538" max="1538" width="27" style="210" customWidth="1"/>
    <col min="1539" max="1545" width="6.28515625" style="210" customWidth="1"/>
    <col min="1546" max="1546" width="6.7109375" style="210" customWidth="1"/>
    <col min="1547" max="1547" width="8.28515625" style="210" customWidth="1"/>
    <col min="1548" max="1792" width="9.140625" style="210"/>
    <col min="1793" max="1793" width="5.28515625" style="210" customWidth="1"/>
    <col min="1794" max="1794" width="27" style="210" customWidth="1"/>
    <col min="1795" max="1801" width="6.28515625" style="210" customWidth="1"/>
    <col min="1802" max="1802" width="6.7109375" style="210" customWidth="1"/>
    <col min="1803" max="1803" width="8.28515625" style="210" customWidth="1"/>
    <col min="1804" max="2048" width="9.140625" style="210"/>
    <col min="2049" max="2049" width="5.28515625" style="210" customWidth="1"/>
    <col min="2050" max="2050" width="27" style="210" customWidth="1"/>
    <col min="2051" max="2057" width="6.28515625" style="210" customWidth="1"/>
    <col min="2058" max="2058" width="6.7109375" style="210" customWidth="1"/>
    <col min="2059" max="2059" width="8.28515625" style="210" customWidth="1"/>
    <col min="2060" max="2304" width="9.140625" style="210"/>
    <col min="2305" max="2305" width="5.28515625" style="210" customWidth="1"/>
    <col min="2306" max="2306" width="27" style="210" customWidth="1"/>
    <col min="2307" max="2313" width="6.28515625" style="210" customWidth="1"/>
    <col min="2314" max="2314" width="6.7109375" style="210" customWidth="1"/>
    <col min="2315" max="2315" width="8.28515625" style="210" customWidth="1"/>
    <col min="2316" max="2560" width="9.140625" style="210"/>
    <col min="2561" max="2561" width="5.28515625" style="210" customWidth="1"/>
    <col min="2562" max="2562" width="27" style="210" customWidth="1"/>
    <col min="2563" max="2569" width="6.28515625" style="210" customWidth="1"/>
    <col min="2570" max="2570" width="6.7109375" style="210" customWidth="1"/>
    <col min="2571" max="2571" width="8.28515625" style="210" customWidth="1"/>
    <col min="2572" max="2816" width="9.140625" style="210"/>
    <col min="2817" max="2817" width="5.28515625" style="210" customWidth="1"/>
    <col min="2818" max="2818" width="27" style="210" customWidth="1"/>
    <col min="2819" max="2825" width="6.28515625" style="210" customWidth="1"/>
    <col min="2826" max="2826" width="6.7109375" style="210" customWidth="1"/>
    <col min="2827" max="2827" width="8.28515625" style="210" customWidth="1"/>
    <col min="2828" max="3072" width="9.140625" style="210"/>
    <col min="3073" max="3073" width="5.28515625" style="210" customWidth="1"/>
    <col min="3074" max="3074" width="27" style="210" customWidth="1"/>
    <col min="3075" max="3081" width="6.28515625" style="210" customWidth="1"/>
    <col min="3082" max="3082" width="6.7109375" style="210" customWidth="1"/>
    <col min="3083" max="3083" width="8.28515625" style="210" customWidth="1"/>
    <col min="3084" max="3328" width="9.140625" style="210"/>
    <col min="3329" max="3329" width="5.28515625" style="210" customWidth="1"/>
    <col min="3330" max="3330" width="27" style="210" customWidth="1"/>
    <col min="3331" max="3337" width="6.28515625" style="210" customWidth="1"/>
    <col min="3338" max="3338" width="6.7109375" style="210" customWidth="1"/>
    <col min="3339" max="3339" width="8.28515625" style="210" customWidth="1"/>
    <col min="3340" max="3584" width="9.140625" style="210"/>
    <col min="3585" max="3585" width="5.28515625" style="210" customWidth="1"/>
    <col min="3586" max="3586" width="27" style="210" customWidth="1"/>
    <col min="3587" max="3593" width="6.28515625" style="210" customWidth="1"/>
    <col min="3594" max="3594" width="6.7109375" style="210" customWidth="1"/>
    <col min="3595" max="3595" width="8.28515625" style="210" customWidth="1"/>
    <col min="3596" max="3840" width="9.140625" style="210"/>
    <col min="3841" max="3841" width="5.28515625" style="210" customWidth="1"/>
    <col min="3842" max="3842" width="27" style="210" customWidth="1"/>
    <col min="3843" max="3849" width="6.28515625" style="210" customWidth="1"/>
    <col min="3850" max="3850" width="6.7109375" style="210" customWidth="1"/>
    <col min="3851" max="3851" width="8.28515625" style="210" customWidth="1"/>
    <col min="3852" max="4096" width="9.140625" style="210"/>
    <col min="4097" max="4097" width="5.28515625" style="210" customWidth="1"/>
    <col min="4098" max="4098" width="27" style="210" customWidth="1"/>
    <col min="4099" max="4105" width="6.28515625" style="210" customWidth="1"/>
    <col min="4106" max="4106" width="6.7109375" style="210" customWidth="1"/>
    <col min="4107" max="4107" width="8.28515625" style="210" customWidth="1"/>
    <col min="4108" max="4352" width="9.140625" style="210"/>
    <col min="4353" max="4353" width="5.28515625" style="210" customWidth="1"/>
    <col min="4354" max="4354" width="27" style="210" customWidth="1"/>
    <col min="4355" max="4361" width="6.28515625" style="210" customWidth="1"/>
    <col min="4362" max="4362" width="6.7109375" style="210" customWidth="1"/>
    <col min="4363" max="4363" width="8.28515625" style="210" customWidth="1"/>
    <col min="4364" max="4608" width="9.140625" style="210"/>
    <col min="4609" max="4609" width="5.28515625" style="210" customWidth="1"/>
    <col min="4610" max="4610" width="27" style="210" customWidth="1"/>
    <col min="4611" max="4617" width="6.28515625" style="210" customWidth="1"/>
    <col min="4618" max="4618" width="6.7109375" style="210" customWidth="1"/>
    <col min="4619" max="4619" width="8.28515625" style="210" customWidth="1"/>
    <col min="4620" max="4864" width="9.140625" style="210"/>
    <col min="4865" max="4865" width="5.28515625" style="210" customWidth="1"/>
    <col min="4866" max="4866" width="27" style="210" customWidth="1"/>
    <col min="4867" max="4873" width="6.28515625" style="210" customWidth="1"/>
    <col min="4874" max="4874" width="6.7109375" style="210" customWidth="1"/>
    <col min="4875" max="4875" width="8.28515625" style="210" customWidth="1"/>
    <col min="4876" max="5120" width="9.140625" style="210"/>
    <col min="5121" max="5121" width="5.28515625" style="210" customWidth="1"/>
    <col min="5122" max="5122" width="27" style="210" customWidth="1"/>
    <col min="5123" max="5129" width="6.28515625" style="210" customWidth="1"/>
    <col min="5130" max="5130" width="6.7109375" style="210" customWidth="1"/>
    <col min="5131" max="5131" width="8.28515625" style="210" customWidth="1"/>
    <col min="5132" max="5376" width="9.140625" style="210"/>
    <col min="5377" max="5377" width="5.28515625" style="210" customWidth="1"/>
    <col min="5378" max="5378" width="27" style="210" customWidth="1"/>
    <col min="5379" max="5385" width="6.28515625" style="210" customWidth="1"/>
    <col min="5386" max="5386" width="6.7109375" style="210" customWidth="1"/>
    <col min="5387" max="5387" width="8.28515625" style="210" customWidth="1"/>
    <col min="5388" max="5632" width="9.140625" style="210"/>
    <col min="5633" max="5633" width="5.28515625" style="210" customWidth="1"/>
    <col min="5634" max="5634" width="27" style="210" customWidth="1"/>
    <col min="5635" max="5641" width="6.28515625" style="210" customWidth="1"/>
    <col min="5642" max="5642" width="6.7109375" style="210" customWidth="1"/>
    <col min="5643" max="5643" width="8.28515625" style="210" customWidth="1"/>
    <col min="5644" max="5888" width="9.140625" style="210"/>
    <col min="5889" max="5889" width="5.28515625" style="210" customWidth="1"/>
    <col min="5890" max="5890" width="27" style="210" customWidth="1"/>
    <col min="5891" max="5897" width="6.28515625" style="210" customWidth="1"/>
    <col min="5898" max="5898" width="6.7109375" style="210" customWidth="1"/>
    <col min="5899" max="5899" width="8.28515625" style="210" customWidth="1"/>
    <col min="5900" max="6144" width="9.140625" style="210"/>
    <col min="6145" max="6145" width="5.28515625" style="210" customWidth="1"/>
    <col min="6146" max="6146" width="27" style="210" customWidth="1"/>
    <col min="6147" max="6153" width="6.28515625" style="210" customWidth="1"/>
    <col min="6154" max="6154" width="6.7109375" style="210" customWidth="1"/>
    <col min="6155" max="6155" width="8.28515625" style="210" customWidth="1"/>
    <col min="6156" max="6400" width="9.140625" style="210"/>
    <col min="6401" max="6401" width="5.28515625" style="210" customWidth="1"/>
    <col min="6402" max="6402" width="27" style="210" customWidth="1"/>
    <col min="6403" max="6409" width="6.28515625" style="210" customWidth="1"/>
    <col min="6410" max="6410" width="6.7109375" style="210" customWidth="1"/>
    <col min="6411" max="6411" width="8.28515625" style="210" customWidth="1"/>
    <col min="6412" max="6656" width="9.140625" style="210"/>
    <col min="6657" max="6657" width="5.28515625" style="210" customWidth="1"/>
    <col min="6658" max="6658" width="27" style="210" customWidth="1"/>
    <col min="6659" max="6665" width="6.28515625" style="210" customWidth="1"/>
    <col min="6666" max="6666" width="6.7109375" style="210" customWidth="1"/>
    <col min="6667" max="6667" width="8.28515625" style="210" customWidth="1"/>
    <col min="6668" max="6912" width="9.140625" style="210"/>
    <col min="6913" max="6913" width="5.28515625" style="210" customWidth="1"/>
    <col min="6914" max="6914" width="27" style="210" customWidth="1"/>
    <col min="6915" max="6921" width="6.28515625" style="210" customWidth="1"/>
    <col min="6922" max="6922" width="6.7109375" style="210" customWidth="1"/>
    <col min="6923" max="6923" width="8.28515625" style="210" customWidth="1"/>
    <col min="6924" max="7168" width="9.140625" style="210"/>
    <col min="7169" max="7169" width="5.28515625" style="210" customWidth="1"/>
    <col min="7170" max="7170" width="27" style="210" customWidth="1"/>
    <col min="7171" max="7177" width="6.28515625" style="210" customWidth="1"/>
    <col min="7178" max="7178" width="6.7109375" style="210" customWidth="1"/>
    <col min="7179" max="7179" width="8.28515625" style="210" customWidth="1"/>
    <col min="7180" max="7424" width="9.140625" style="210"/>
    <col min="7425" max="7425" width="5.28515625" style="210" customWidth="1"/>
    <col min="7426" max="7426" width="27" style="210" customWidth="1"/>
    <col min="7427" max="7433" width="6.28515625" style="210" customWidth="1"/>
    <col min="7434" max="7434" width="6.7109375" style="210" customWidth="1"/>
    <col min="7435" max="7435" width="8.28515625" style="210" customWidth="1"/>
    <col min="7436" max="7680" width="9.140625" style="210"/>
    <col min="7681" max="7681" width="5.28515625" style="210" customWidth="1"/>
    <col min="7682" max="7682" width="27" style="210" customWidth="1"/>
    <col min="7683" max="7689" width="6.28515625" style="210" customWidth="1"/>
    <col min="7690" max="7690" width="6.7109375" style="210" customWidth="1"/>
    <col min="7691" max="7691" width="8.28515625" style="210" customWidth="1"/>
    <col min="7692" max="7936" width="9.140625" style="210"/>
    <col min="7937" max="7937" width="5.28515625" style="210" customWidth="1"/>
    <col min="7938" max="7938" width="27" style="210" customWidth="1"/>
    <col min="7939" max="7945" width="6.28515625" style="210" customWidth="1"/>
    <col min="7946" max="7946" width="6.7109375" style="210" customWidth="1"/>
    <col min="7947" max="7947" width="8.28515625" style="210" customWidth="1"/>
    <col min="7948" max="8192" width="9.140625" style="210"/>
    <col min="8193" max="8193" width="5.28515625" style="210" customWidth="1"/>
    <col min="8194" max="8194" width="27" style="210" customWidth="1"/>
    <col min="8195" max="8201" width="6.28515625" style="210" customWidth="1"/>
    <col min="8202" max="8202" width="6.7109375" style="210" customWidth="1"/>
    <col min="8203" max="8203" width="8.28515625" style="210" customWidth="1"/>
    <col min="8204" max="8448" width="9.140625" style="210"/>
    <col min="8449" max="8449" width="5.28515625" style="210" customWidth="1"/>
    <col min="8450" max="8450" width="27" style="210" customWidth="1"/>
    <col min="8451" max="8457" width="6.28515625" style="210" customWidth="1"/>
    <col min="8458" max="8458" width="6.7109375" style="210" customWidth="1"/>
    <col min="8459" max="8459" width="8.28515625" style="210" customWidth="1"/>
    <col min="8460" max="8704" width="9.140625" style="210"/>
    <col min="8705" max="8705" width="5.28515625" style="210" customWidth="1"/>
    <col min="8706" max="8706" width="27" style="210" customWidth="1"/>
    <col min="8707" max="8713" width="6.28515625" style="210" customWidth="1"/>
    <col min="8714" max="8714" width="6.7109375" style="210" customWidth="1"/>
    <col min="8715" max="8715" width="8.28515625" style="210" customWidth="1"/>
    <col min="8716" max="8960" width="9.140625" style="210"/>
    <col min="8961" max="8961" width="5.28515625" style="210" customWidth="1"/>
    <col min="8962" max="8962" width="27" style="210" customWidth="1"/>
    <col min="8963" max="8969" width="6.28515625" style="210" customWidth="1"/>
    <col min="8970" max="8970" width="6.7109375" style="210" customWidth="1"/>
    <col min="8971" max="8971" width="8.28515625" style="210" customWidth="1"/>
    <col min="8972" max="9216" width="9.140625" style="210"/>
    <col min="9217" max="9217" width="5.28515625" style="210" customWidth="1"/>
    <col min="9218" max="9218" width="27" style="210" customWidth="1"/>
    <col min="9219" max="9225" width="6.28515625" style="210" customWidth="1"/>
    <col min="9226" max="9226" width="6.7109375" style="210" customWidth="1"/>
    <col min="9227" max="9227" width="8.28515625" style="210" customWidth="1"/>
    <col min="9228" max="9472" width="9.140625" style="210"/>
    <col min="9473" max="9473" width="5.28515625" style="210" customWidth="1"/>
    <col min="9474" max="9474" width="27" style="210" customWidth="1"/>
    <col min="9475" max="9481" width="6.28515625" style="210" customWidth="1"/>
    <col min="9482" max="9482" width="6.7109375" style="210" customWidth="1"/>
    <col min="9483" max="9483" width="8.28515625" style="210" customWidth="1"/>
    <col min="9484" max="9728" width="9.140625" style="210"/>
    <col min="9729" max="9729" width="5.28515625" style="210" customWidth="1"/>
    <col min="9730" max="9730" width="27" style="210" customWidth="1"/>
    <col min="9731" max="9737" width="6.28515625" style="210" customWidth="1"/>
    <col min="9738" max="9738" width="6.7109375" style="210" customWidth="1"/>
    <col min="9739" max="9739" width="8.28515625" style="210" customWidth="1"/>
    <col min="9740" max="9984" width="9.140625" style="210"/>
    <col min="9985" max="9985" width="5.28515625" style="210" customWidth="1"/>
    <col min="9986" max="9986" width="27" style="210" customWidth="1"/>
    <col min="9987" max="9993" width="6.28515625" style="210" customWidth="1"/>
    <col min="9994" max="9994" width="6.7109375" style="210" customWidth="1"/>
    <col min="9995" max="9995" width="8.28515625" style="210" customWidth="1"/>
    <col min="9996" max="10240" width="9.140625" style="210"/>
    <col min="10241" max="10241" width="5.28515625" style="210" customWidth="1"/>
    <col min="10242" max="10242" width="27" style="210" customWidth="1"/>
    <col min="10243" max="10249" width="6.28515625" style="210" customWidth="1"/>
    <col min="10250" max="10250" width="6.7109375" style="210" customWidth="1"/>
    <col min="10251" max="10251" width="8.28515625" style="210" customWidth="1"/>
    <col min="10252" max="10496" width="9.140625" style="210"/>
    <col min="10497" max="10497" width="5.28515625" style="210" customWidth="1"/>
    <col min="10498" max="10498" width="27" style="210" customWidth="1"/>
    <col min="10499" max="10505" width="6.28515625" style="210" customWidth="1"/>
    <col min="10506" max="10506" width="6.7109375" style="210" customWidth="1"/>
    <col min="10507" max="10507" width="8.28515625" style="210" customWidth="1"/>
    <col min="10508" max="10752" width="9.140625" style="210"/>
    <col min="10753" max="10753" width="5.28515625" style="210" customWidth="1"/>
    <col min="10754" max="10754" width="27" style="210" customWidth="1"/>
    <col min="10755" max="10761" width="6.28515625" style="210" customWidth="1"/>
    <col min="10762" max="10762" width="6.7109375" style="210" customWidth="1"/>
    <col min="10763" max="10763" width="8.28515625" style="210" customWidth="1"/>
    <col min="10764" max="11008" width="9.140625" style="210"/>
    <col min="11009" max="11009" width="5.28515625" style="210" customWidth="1"/>
    <col min="11010" max="11010" width="27" style="210" customWidth="1"/>
    <col min="11011" max="11017" width="6.28515625" style="210" customWidth="1"/>
    <col min="11018" max="11018" width="6.7109375" style="210" customWidth="1"/>
    <col min="11019" max="11019" width="8.28515625" style="210" customWidth="1"/>
    <col min="11020" max="11264" width="9.140625" style="210"/>
    <col min="11265" max="11265" width="5.28515625" style="210" customWidth="1"/>
    <col min="11266" max="11266" width="27" style="210" customWidth="1"/>
    <col min="11267" max="11273" width="6.28515625" style="210" customWidth="1"/>
    <col min="11274" max="11274" width="6.7109375" style="210" customWidth="1"/>
    <col min="11275" max="11275" width="8.28515625" style="210" customWidth="1"/>
    <col min="11276" max="11520" width="9.140625" style="210"/>
    <col min="11521" max="11521" width="5.28515625" style="210" customWidth="1"/>
    <col min="11522" max="11522" width="27" style="210" customWidth="1"/>
    <col min="11523" max="11529" width="6.28515625" style="210" customWidth="1"/>
    <col min="11530" max="11530" width="6.7109375" style="210" customWidth="1"/>
    <col min="11531" max="11531" width="8.28515625" style="210" customWidth="1"/>
    <col min="11532" max="11776" width="9.140625" style="210"/>
    <col min="11777" max="11777" width="5.28515625" style="210" customWidth="1"/>
    <col min="11778" max="11778" width="27" style="210" customWidth="1"/>
    <col min="11779" max="11785" width="6.28515625" style="210" customWidth="1"/>
    <col min="11786" max="11786" width="6.7109375" style="210" customWidth="1"/>
    <col min="11787" max="11787" width="8.28515625" style="210" customWidth="1"/>
    <col min="11788" max="12032" width="9.140625" style="210"/>
    <col min="12033" max="12033" width="5.28515625" style="210" customWidth="1"/>
    <col min="12034" max="12034" width="27" style="210" customWidth="1"/>
    <col min="12035" max="12041" width="6.28515625" style="210" customWidth="1"/>
    <col min="12042" max="12042" width="6.7109375" style="210" customWidth="1"/>
    <col min="12043" max="12043" width="8.28515625" style="210" customWidth="1"/>
    <col min="12044" max="12288" width="9.140625" style="210"/>
    <col min="12289" max="12289" width="5.28515625" style="210" customWidth="1"/>
    <col min="12290" max="12290" width="27" style="210" customWidth="1"/>
    <col min="12291" max="12297" width="6.28515625" style="210" customWidth="1"/>
    <col min="12298" max="12298" width="6.7109375" style="210" customWidth="1"/>
    <col min="12299" max="12299" width="8.28515625" style="210" customWidth="1"/>
    <col min="12300" max="12544" width="9.140625" style="210"/>
    <col min="12545" max="12545" width="5.28515625" style="210" customWidth="1"/>
    <col min="12546" max="12546" width="27" style="210" customWidth="1"/>
    <col min="12547" max="12553" width="6.28515625" style="210" customWidth="1"/>
    <col min="12554" max="12554" width="6.7109375" style="210" customWidth="1"/>
    <col min="12555" max="12555" width="8.28515625" style="210" customWidth="1"/>
    <col min="12556" max="12800" width="9.140625" style="210"/>
    <col min="12801" max="12801" width="5.28515625" style="210" customWidth="1"/>
    <col min="12802" max="12802" width="27" style="210" customWidth="1"/>
    <col min="12803" max="12809" width="6.28515625" style="210" customWidth="1"/>
    <col min="12810" max="12810" width="6.7109375" style="210" customWidth="1"/>
    <col min="12811" max="12811" width="8.28515625" style="210" customWidth="1"/>
    <col min="12812" max="13056" width="9.140625" style="210"/>
    <col min="13057" max="13057" width="5.28515625" style="210" customWidth="1"/>
    <col min="13058" max="13058" width="27" style="210" customWidth="1"/>
    <col min="13059" max="13065" width="6.28515625" style="210" customWidth="1"/>
    <col min="13066" max="13066" width="6.7109375" style="210" customWidth="1"/>
    <col min="13067" max="13067" width="8.28515625" style="210" customWidth="1"/>
    <col min="13068" max="13312" width="9.140625" style="210"/>
    <col min="13313" max="13313" width="5.28515625" style="210" customWidth="1"/>
    <col min="13314" max="13314" width="27" style="210" customWidth="1"/>
    <col min="13315" max="13321" width="6.28515625" style="210" customWidth="1"/>
    <col min="13322" max="13322" width="6.7109375" style="210" customWidth="1"/>
    <col min="13323" max="13323" width="8.28515625" style="210" customWidth="1"/>
    <col min="13324" max="13568" width="9.140625" style="210"/>
    <col min="13569" max="13569" width="5.28515625" style="210" customWidth="1"/>
    <col min="13570" max="13570" width="27" style="210" customWidth="1"/>
    <col min="13571" max="13577" width="6.28515625" style="210" customWidth="1"/>
    <col min="13578" max="13578" width="6.7109375" style="210" customWidth="1"/>
    <col min="13579" max="13579" width="8.28515625" style="210" customWidth="1"/>
    <col min="13580" max="13824" width="9.140625" style="210"/>
    <col min="13825" max="13825" width="5.28515625" style="210" customWidth="1"/>
    <col min="13826" max="13826" width="27" style="210" customWidth="1"/>
    <col min="13827" max="13833" width="6.28515625" style="210" customWidth="1"/>
    <col min="13834" max="13834" width="6.7109375" style="210" customWidth="1"/>
    <col min="13835" max="13835" width="8.28515625" style="210" customWidth="1"/>
    <col min="13836" max="14080" width="9.140625" style="210"/>
    <col min="14081" max="14081" width="5.28515625" style="210" customWidth="1"/>
    <col min="14082" max="14082" width="27" style="210" customWidth="1"/>
    <col min="14083" max="14089" width="6.28515625" style="210" customWidth="1"/>
    <col min="14090" max="14090" width="6.7109375" style="210" customWidth="1"/>
    <col min="14091" max="14091" width="8.28515625" style="210" customWidth="1"/>
    <col min="14092" max="14336" width="9.140625" style="210"/>
    <col min="14337" max="14337" width="5.28515625" style="210" customWidth="1"/>
    <col min="14338" max="14338" width="27" style="210" customWidth="1"/>
    <col min="14339" max="14345" width="6.28515625" style="210" customWidth="1"/>
    <col min="14346" max="14346" width="6.7109375" style="210" customWidth="1"/>
    <col min="14347" max="14347" width="8.28515625" style="210" customWidth="1"/>
    <col min="14348" max="14592" width="9.140625" style="210"/>
    <col min="14593" max="14593" width="5.28515625" style="210" customWidth="1"/>
    <col min="14594" max="14594" width="27" style="210" customWidth="1"/>
    <col min="14595" max="14601" width="6.28515625" style="210" customWidth="1"/>
    <col min="14602" max="14602" width="6.7109375" style="210" customWidth="1"/>
    <col min="14603" max="14603" width="8.28515625" style="210" customWidth="1"/>
    <col min="14604" max="14848" width="9.140625" style="210"/>
    <col min="14849" max="14849" width="5.28515625" style="210" customWidth="1"/>
    <col min="14850" max="14850" width="27" style="210" customWidth="1"/>
    <col min="14851" max="14857" width="6.28515625" style="210" customWidth="1"/>
    <col min="14858" max="14858" width="6.7109375" style="210" customWidth="1"/>
    <col min="14859" max="14859" width="8.28515625" style="210" customWidth="1"/>
    <col min="14860" max="15104" width="9.140625" style="210"/>
    <col min="15105" max="15105" width="5.28515625" style="210" customWidth="1"/>
    <col min="15106" max="15106" width="27" style="210" customWidth="1"/>
    <col min="15107" max="15113" width="6.28515625" style="210" customWidth="1"/>
    <col min="15114" max="15114" width="6.7109375" style="210" customWidth="1"/>
    <col min="15115" max="15115" width="8.28515625" style="210" customWidth="1"/>
    <col min="15116" max="15360" width="9.140625" style="210"/>
    <col min="15361" max="15361" width="5.28515625" style="210" customWidth="1"/>
    <col min="15362" max="15362" width="27" style="210" customWidth="1"/>
    <col min="15363" max="15369" width="6.28515625" style="210" customWidth="1"/>
    <col min="15370" max="15370" width="6.7109375" style="210" customWidth="1"/>
    <col min="15371" max="15371" width="8.28515625" style="210" customWidth="1"/>
    <col min="15372" max="15616" width="9.140625" style="210"/>
    <col min="15617" max="15617" width="5.28515625" style="210" customWidth="1"/>
    <col min="15618" max="15618" width="27" style="210" customWidth="1"/>
    <col min="15619" max="15625" width="6.28515625" style="210" customWidth="1"/>
    <col min="15626" max="15626" width="6.7109375" style="210" customWidth="1"/>
    <col min="15627" max="15627" width="8.28515625" style="210" customWidth="1"/>
    <col min="15628" max="15872" width="9.140625" style="210"/>
    <col min="15873" max="15873" width="5.28515625" style="210" customWidth="1"/>
    <col min="15874" max="15874" width="27" style="210" customWidth="1"/>
    <col min="15875" max="15881" width="6.28515625" style="210" customWidth="1"/>
    <col min="15882" max="15882" width="6.7109375" style="210" customWidth="1"/>
    <col min="15883" max="15883" width="8.28515625" style="210" customWidth="1"/>
    <col min="15884" max="16128" width="9.140625" style="210"/>
    <col min="16129" max="16129" width="5.28515625" style="210" customWidth="1"/>
    <col min="16130" max="16130" width="27" style="210" customWidth="1"/>
    <col min="16131" max="16137" width="6.28515625" style="210" customWidth="1"/>
    <col min="16138" max="16138" width="6.7109375" style="210" customWidth="1"/>
    <col min="16139" max="16139" width="8.28515625" style="210" customWidth="1"/>
    <col min="16140" max="16384" width="9.140625" style="210"/>
  </cols>
  <sheetData>
    <row r="2" spans="2:246">
      <c r="B2" s="209"/>
    </row>
    <row r="3" spans="2:246">
      <c r="B3" s="559" t="s">
        <v>164</v>
      </c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</row>
    <row r="4" spans="2:246" ht="16.5" customHeight="1">
      <c r="C4" s="211"/>
      <c r="D4" s="211"/>
      <c r="E4" s="211"/>
      <c r="F4" s="211"/>
      <c r="G4" s="212"/>
      <c r="H4" s="211"/>
      <c r="I4" s="211"/>
      <c r="J4" s="211"/>
      <c r="K4" s="211"/>
      <c r="L4" s="211"/>
      <c r="M4" s="211"/>
      <c r="N4" s="211"/>
      <c r="O4" s="211" t="s">
        <v>122</v>
      </c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</row>
    <row r="5" spans="2:246" ht="36">
      <c r="B5" s="213" t="s">
        <v>59</v>
      </c>
      <c r="C5" s="214">
        <v>2000</v>
      </c>
      <c r="D5" s="215">
        <v>2005</v>
      </c>
      <c r="E5" s="215">
        <v>2010</v>
      </c>
      <c r="F5" s="215">
        <v>2015</v>
      </c>
      <c r="G5" s="216">
        <v>2016</v>
      </c>
      <c r="H5" s="215">
        <v>2017</v>
      </c>
      <c r="I5" s="215">
        <v>2018</v>
      </c>
      <c r="J5" s="217">
        <v>2019</v>
      </c>
      <c r="K5" s="218" t="s">
        <v>161</v>
      </c>
      <c r="L5" s="215" t="s">
        <v>162</v>
      </c>
      <c r="M5" s="219" t="s">
        <v>163</v>
      </c>
      <c r="N5" s="218" t="s">
        <v>157</v>
      </c>
      <c r="O5" s="219" t="s">
        <v>149</v>
      </c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  <c r="ER5" s="220"/>
      <c r="ES5" s="220"/>
      <c r="ET5" s="220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220"/>
      <c r="FN5" s="220"/>
      <c r="FO5" s="220"/>
      <c r="FP5" s="220"/>
      <c r="FQ5" s="220"/>
      <c r="FR5" s="220"/>
      <c r="FS5" s="220"/>
      <c r="FT5" s="220"/>
      <c r="FU5" s="220"/>
      <c r="FV5" s="220"/>
      <c r="FW5" s="220"/>
      <c r="FX5" s="220"/>
      <c r="FY5" s="220"/>
      <c r="FZ5" s="220"/>
      <c r="GA5" s="220"/>
      <c r="GB5" s="220"/>
      <c r="GC5" s="220"/>
      <c r="GD5" s="220"/>
      <c r="GE5" s="220"/>
      <c r="GF5" s="220"/>
      <c r="GG5" s="220"/>
      <c r="GH5" s="220"/>
      <c r="GI5" s="220"/>
      <c r="GJ5" s="220"/>
      <c r="GK5" s="220"/>
      <c r="GL5" s="220"/>
      <c r="GM5" s="220"/>
      <c r="GN5" s="220"/>
      <c r="GO5" s="220"/>
      <c r="GP5" s="220"/>
      <c r="GQ5" s="220"/>
      <c r="GR5" s="220"/>
      <c r="GS5" s="220"/>
      <c r="GT5" s="220"/>
      <c r="GU5" s="220"/>
      <c r="GV5" s="220"/>
      <c r="GW5" s="220"/>
      <c r="GX5" s="220"/>
      <c r="GY5" s="220"/>
      <c r="GZ5" s="220"/>
      <c r="HA5" s="220"/>
      <c r="HB5" s="220"/>
      <c r="HC5" s="220"/>
      <c r="HD5" s="220"/>
      <c r="HE5" s="220"/>
      <c r="HF5" s="220"/>
      <c r="HG5" s="220"/>
      <c r="HH5" s="220"/>
      <c r="HI5" s="220"/>
      <c r="HJ5" s="220"/>
      <c r="HK5" s="220"/>
      <c r="HL5" s="220"/>
      <c r="HM5" s="220"/>
      <c r="HN5" s="220"/>
      <c r="HO5" s="220"/>
      <c r="HP5" s="220"/>
      <c r="HQ5" s="220"/>
      <c r="HR5" s="220"/>
      <c r="HS5" s="220"/>
      <c r="HT5" s="220"/>
      <c r="HU5" s="220"/>
      <c r="HV5" s="220"/>
      <c r="HW5" s="220"/>
      <c r="HX5" s="220"/>
      <c r="HY5" s="220"/>
      <c r="HZ5" s="220"/>
      <c r="IA5" s="220"/>
      <c r="IB5" s="220"/>
      <c r="IC5" s="220"/>
      <c r="ID5" s="220"/>
      <c r="IE5" s="220"/>
      <c r="IF5" s="220"/>
      <c r="IG5" s="220"/>
      <c r="IH5" s="220"/>
      <c r="II5" s="220"/>
      <c r="IJ5" s="220"/>
      <c r="IK5" s="220"/>
      <c r="IL5" s="220"/>
    </row>
    <row r="6" spans="2:246">
      <c r="B6" s="221" t="s">
        <v>150</v>
      </c>
      <c r="C6" s="222">
        <v>121.1</v>
      </c>
      <c r="D6" s="223">
        <v>73.2</v>
      </c>
      <c r="E6" s="223">
        <v>66.7</v>
      </c>
      <c r="F6" s="223">
        <v>63.6</v>
      </c>
      <c r="G6" s="223">
        <v>61.2</v>
      </c>
      <c r="H6" s="223">
        <v>53.7</v>
      </c>
      <c r="I6" s="223">
        <v>47.8</v>
      </c>
      <c r="J6" s="224">
        <v>41.6</v>
      </c>
      <c r="K6" s="225">
        <v>75.569999999999993</v>
      </c>
      <c r="L6" s="223">
        <v>90.66</v>
      </c>
      <c r="M6" s="226">
        <v>60.480000000000004</v>
      </c>
      <c r="N6" s="225">
        <f>J6/I6*100</f>
        <v>87.029288702928881</v>
      </c>
      <c r="O6" s="227">
        <v>66.710787557908674</v>
      </c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</row>
    <row r="7" spans="2:246">
      <c r="B7" s="221" t="s">
        <v>151</v>
      </c>
      <c r="C7" s="222">
        <v>70.400000000000006</v>
      </c>
      <c r="D7" s="223">
        <v>59.4</v>
      </c>
      <c r="E7" s="223">
        <v>45.6</v>
      </c>
      <c r="F7" s="223">
        <v>36.299999999999997</v>
      </c>
      <c r="G7" s="223">
        <v>41.5</v>
      </c>
      <c r="H7" s="223">
        <v>44.1</v>
      </c>
      <c r="I7" s="223">
        <v>46.4</v>
      </c>
      <c r="J7" s="224">
        <v>48.7</v>
      </c>
      <c r="K7" s="225">
        <v>51.239999999999995</v>
      </c>
      <c r="L7" s="223">
        <v>60.659999999999989</v>
      </c>
      <c r="M7" s="226">
        <v>41.82</v>
      </c>
      <c r="N7" s="225">
        <f t="shared" ref="N7:N14" si="0">J7/I7*100</f>
        <v>104.95689655172416</v>
      </c>
      <c r="O7" s="227">
        <v>68.941641938674593</v>
      </c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1"/>
      <c r="GP7" s="211"/>
      <c r="GQ7" s="211"/>
      <c r="GR7" s="211"/>
      <c r="GS7" s="211"/>
      <c r="GT7" s="211"/>
      <c r="GU7" s="211"/>
      <c r="GV7" s="211"/>
      <c r="GW7" s="211"/>
      <c r="GX7" s="211"/>
      <c r="GY7" s="211"/>
      <c r="GZ7" s="211"/>
      <c r="HA7" s="211"/>
      <c r="HB7" s="211"/>
      <c r="HC7" s="211"/>
      <c r="HD7" s="211"/>
      <c r="HE7" s="211"/>
      <c r="HF7" s="211"/>
      <c r="HG7" s="211"/>
      <c r="HH7" s="211"/>
      <c r="HI7" s="211"/>
      <c r="HJ7" s="211"/>
      <c r="HK7" s="211"/>
      <c r="HL7" s="211"/>
      <c r="HM7" s="211"/>
      <c r="HN7" s="211"/>
      <c r="HO7" s="211"/>
      <c r="HP7" s="211"/>
      <c r="HQ7" s="211"/>
      <c r="HR7" s="211"/>
      <c r="HS7" s="211"/>
      <c r="HT7" s="211"/>
      <c r="HU7" s="211"/>
      <c r="HV7" s="211"/>
      <c r="HW7" s="211"/>
      <c r="HX7" s="211"/>
      <c r="HY7" s="211"/>
      <c r="HZ7" s="211"/>
      <c r="IA7" s="211"/>
      <c r="IB7" s="211"/>
      <c r="IC7" s="211"/>
      <c r="ID7" s="211"/>
      <c r="IE7" s="211"/>
      <c r="IF7" s="211"/>
      <c r="IG7" s="211"/>
      <c r="IH7" s="211"/>
      <c r="II7" s="211"/>
      <c r="IJ7" s="211"/>
      <c r="IK7" s="211"/>
      <c r="IL7" s="211"/>
    </row>
    <row r="8" spans="2:246">
      <c r="B8" s="221" t="s">
        <v>109</v>
      </c>
      <c r="C8" s="222">
        <v>103.6</v>
      </c>
      <c r="D8" s="223">
        <v>97.6</v>
      </c>
      <c r="E8" s="223">
        <v>93.6</v>
      </c>
      <c r="F8" s="223">
        <v>57.3</v>
      </c>
      <c r="G8" s="223">
        <v>59.8</v>
      </c>
      <c r="H8" s="223">
        <v>59.1</v>
      </c>
      <c r="I8" s="223">
        <v>61.4</v>
      </c>
      <c r="J8" s="224">
        <v>55.6</v>
      </c>
      <c r="K8" s="225">
        <v>81.789999999999992</v>
      </c>
      <c r="L8" s="223">
        <v>96.16</v>
      </c>
      <c r="M8" s="226">
        <v>67.42</v>
      </c>
      <c r="N8" s="225">
        <f t="shared" si="0"/>
        <v>90.55374592833877</v>
      </c>
      <c r="O8" s="227">
        <v>70.112312811980033</v>
      </c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</row>
    <row r="9" spans="2:246">
      <c r="B9" s="221" t="s">
        <v>133</v>
      </c>
      <c r="C9" s="222">
        <v>31.7</v>
      </c>
      <c r="D9" s="223">
        <v>68.900000000000006</v>
      </c>
      <c r="E9" s="223">
        <v>111.6</v>
      </c>
      <c r="F9" s="223">
        <v>133.69999999999999</v>
      </c>
      <c r="G9" s="223">
        <v>132.1</v>
      </c>
      <c r="H9" s="223">
        <v>131</v>
      </c>
      <c r="I9" s="223">
        <v>122.7</v>
      </c>
      <c r="J9" s="224">
        <v>120.7</v>
      </c>
      <c r="K9" s="225">
        <v>91.034999999999997</v>
      </c>
      <c r="L9" s="223">
        <v>56.9</v>
      </c>
      <c r="M9" s="226">
        <v>125.17</v>
      </c>
      <c r="N9" s="225">
        <f t="shared" si="0"/>
        <v>98.370008149959247</v>
      </c>
      <c r="O9" s="227">
        <v>219.98242530755712</v>
      </c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  <c r="EP9" s="211"/>
      <c r="EQ9" s="211"/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1"/>
      <c r="FC9" s="211"/>
      <c r="FD9" s="211"/>
      <c r="FE9" s="211"/>
      <c r="FF9" s="211"/>
      <c r="FG9" s="211"/>
      <c r="FH9" s="211"/>
      <c r="FI9" s="211"/>
      <c r="FJ9" s="211"/>
      <c r="FK9" s="211"/>
      <c r="FL9" s="211"/>
      <c r="FM9" s="211"/>
      <c r="FN9" s="211"/>
      <c r="FO9" s="211"/>
      <c r="FP9" s="211"/>
      <c r="FQ9" s="211"/>
      <c r="FR9" s="211"/>
      <c r="FS9" s="211"/>
      <c r="FT9" s="211"/>
      <c r="FU9" s="211"/>
      <c r="FV9" s="211"/>
      <c r="FW9" s="211"/>
      <c r="FX9" s="211"/>
      <c r="FY9" s="211"/>
      <c r="FZ9" s="211"/>
      <c r="GA9" s="211"/>
      <c r="GB9" s="211"/>
      <c r="GC9" s="211"/>
      <c r="GD9" s="211"/>
      <c r="GE9" s="211"/>
      <c r="GF9" s="211"/>
      <c r="GG9" s="211"/>
      <c r="GH9" s="211"/>
      <c r="GI9" s="211"/>
      <c r="GJ9" s="211"/>
      <c r="GK9" s="211"/>
      <c r="GL9" s="211"/>
      <c r="GM9" s="211"/>
      <c r="GN9" s="211"/>
      <c r="GO9" s="211"/>
      <c r="GP9" s="211"/>
      <c r="GQ9" s="211"/>
      <c r="GR9" s="211"/>
      <c r="GS9" s="211"/>
      <c r="GT9" s="211"/>
      <c r="GU9" s="211"/>
      <c r="GV9" s="211"/>
      <c r="GW9" s="211"/>
      <c r="GX9" s="211"/>
      <c r="GY9" s="211"/>
      <c r="GZ9" s="211"/>
      <c r="HA9" s="211"/>
      <c r="HB9" s="211"/>
      <c r="HC9" s="211"/>
      <c r="HD9" s="211"/>
      <c r="HE9" s="211"/>
      <c r="HF9" s="211"/>
      <c r="HG9" s="211"/>
      <c r="HH9" s="211"/>
      <c r="HI9" s="211"/>
      <c r="HJ9" s="211"/>
      <c r="HK9" s="211"/>
      <c r="HL9" s="211"/>
      <c r="HM9" s="211"/>
      <c r="HN9" s="211"/>
      <c r="HO9" s="211"/>
      <c r="HP9" s="211"/>
      <c r="HQ9" s="211"/>
      <c r="HR9" s="211"/>
      <c r="HS9" s="211"/>
      <c r="HT9" s="211"/>
      <c r="HU9" s="211"/>
      <c r="HV9" s="211"/>
      <c r="HW9" s="211"/>
      <c r="HX9" s="211"/>
      <c r="HY9" s="211"/>
      <c r="HZ9" s="211"/>
      <c r="IA9" s="211"/>
      <c r="IB9" s="211"/>
      <c r="IC9" s="211"/>
      <c r="ID9" s="211"/>
      <c r="IE9" s="211"/>
      <c r="IF9" s="211"/>
      <c r="IG9" s="211"/>
      <c r="IH9" s="211"/>
      <c r="II9" s="211"/>
      <c r="IJ9" s="211"/>
      <c r="IK9" s="211"/>
      <c r="IL9" s="211"/>
    </row>
    <row r="10" spans="2:246">
      <c r="B10" s="221" t="s">
        <v>152</v>
      </c>
      <c r="C10" s="222">
        <v>155.30000000000001</v>
      </c>
      <c r="D10" s="223">
        <v>151.6</v>
      </c>
      <c r="E10" s="223">
        <v>172.5</v>
      </c>
      <c r="F10" s="223">
        <v>173.3</v>
      </c>
      <c r="G10" s="223">
        <v>175.8</v>
      </c>
      <c r="H10" s="223">
        <v>176.3</v>
      </c>
      <c r="I10" s="223">
        <v>172.3</v>
      </c>
      <c r="J10" s="224">
        <v>178.3</v>
      </c>
      <c r="K10" s="225">
        <v>161.88500000000005</v>
      </c>
      <c r="L10" s="223">
        <v>150.51000000000002</v>
      </c>
      <c r="M10" s="226">
        <v>173.26</v>
      </c>
      <c r="N10" s="225">
        <f t="shared" si="0"/>
        <v>103.48229831688916</v>
      </c>
      <c r="O10" s="227">
        <v>115.11527473257588</v>
      </c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1"/>
      <c r="GA10" s="211"/>
      <c r="GB10" s="211"/>
      <c r="GC10" s="211"/>
      <c r="GD10" s="211"/>
      <c r="GE10" s="211"/>
      <c r="GF10" s="211"/>
      <c r="GG10" s="211"/>
      <c r="GH10" s="211"/>
      <c r="GI10" s="211"/>
      <c r="GJ10" s="211"/>
      <c r="GK10" s="211"/>
      <c r="GL10" s="211"/>
      <c r="GM10" s="211"/>
      <c r="GN10" s="211"/>
      <c r="GO10" s="211"/>
      <c r="GP10" s="211"/>
      <c r="GQ10" s="211"/>
      <c r="GR10" s="211"/>
      <c r="GS10" s="211"/>
      <c r="GT10" s="211"/>
      <c r="GU10" s="211"/>
      <c r="GV10" s="211"/>
      <c r="GW10" s="211"/>
      <c r="GX10" s="211"/>
      <c r="GY10" s="211"/>
      <c r="GZ10" s="211"/>
      <c r="HA10" s="211"/>
      <c r="HB10" s="211"/>
      <c r="HC10" s="211"/>
      <c r="HD10" s="211"/>
      <c r="HE10" s="211"/>
      <c r="HF10" s="211"/>
      <c r="HG10" s="211"/>
      <c r="HH10" s="211"/>
      <c r="HI10" s="211"/>
      <c r="HJ10" s="211"/>
      <c r="HK10" s="211"/>
      <c r="HL10" s="211"/>
      <c r="HM10" s="211"/>
      <c r="HN10" s="211"/>
      <c r="HO10" s="211"/>
      <c r="HP10" s="211"/>
      <c r="HQ10" s="211"/>
      <c r="HR10" s="211"/>
      <c r="HS10" s="211"/>
      <c r="HT10" s="211"/>
      <c r="HU10" s="211"/>
      <c r="HV10" s="211"/>
      <c r="HW10" s="211"/>
      <c r="HX10" s="211"/>
      <c r="HY10" s="211"/>
      <c r="HZ10" s="211"/>
      <c r="IA10" s="211"/>
      <c r="IB10" s="211"/>
      <c r="IC10" s="211"/>
      <c r="ID10" s="211"/>
      <c r="IE10" s="211"/>
      <c r="IF10" s="211"/>
      <c r="IG10" s="211"/>
      <c r="IH10" s="211"/>
      <c r="II10" s="211"/>
      <c r="IJ10" s="211"/>
      <c r="IK10" s="211"/>
      <c r="IL10" s="211"/>
    </row>
    <row r="11" spans="2:246">
      <c r="B11" s="221" t="s">
        <v>75</v>
      </c>
      <c r="C11" s="222">
        <v>0.6</v>
      </c>
      <c r="D11" s="223">
        <v>0.7</v>
      </c>
      <c r="E11" s="223">
        <v>0.7</v>
      </c>
      <c r="F11" s="223">
        <v>0.8</v>
      </c>
      <c r="G11" s="223">
        <v>0.9</v>
      </c>
      <c r="H11" s="223">
        <v>0.8</v>
      </c>
      <c r="I11" s="223">
        <v>0.8</v>
      </c>
      <c r="J11" s="224">
        <v>0.8</v>
      </c>
      <c r="K11" s="225">
        <v>0.77000000000000024</v>
      </c>
      <c r="L11" s="223">
        <v>0.71</v>
      </c>
      <c r="M11" s="226">
        <v>0.82999999999999985</v>
      </c>
      <c r="N11" s="225">
        <f t="shared" si="0"/>
        <v>100</v>
      </c>
      <c r="O11" s="227">
        <v>116.9014084507042</v>
      </c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  <c r="HI11" s="211"/>
      <c r="HJ11" s="211"/>
      <c r="HK11" s="211"/>
      <c r="HL11" s="211"/>
      <c r="HM11" s="211"/>
      <c r="HN11" s="211"/>
      <c r="HO11" s="211"/>
      <c r="HP11" s="211"/>
      <c r="HQ11" s="211"/>
      <c r="HR11" s="211"/>
      <c r="HS11" s="211"/>
      <c r="HT11" s="211"/>
      <c r="HU11" s="211"/>
      <c r="HV11" s="211"/>
      <c r="HW11" s="211"/>
      <c r="HX11" s="211"/>
      <c r="HY11" s="211"/>
      <c r="HZ11" s="211"/>
      <c r="IA11" s="211"/>
      <c r="IB11" s="211"/>
      <c r="IC11" s="211"/>
      <c r="ID11" s="211"/>
      <c r="IE11" s="211"/>
      <c r="IF11" s="211"/>
      <c r="IG11" s="211"/>
      <c r="IH11" s="211"/>
      <c r="II11" s="211"/>
      <c r="IJ11" s="211"/>
      <c r="IK11" s="211"/>
      <c r="IL11" s="211"/>
    </row>
    <row r="12" spans="2:246">
      <c r="B12" s="221" t="s">
        <v>76</v>
      </c>
      <c r="C12" s="222">
        <v>0</v>
      </c>
      <c r="D12" s="223">
        <v>0</v>
      </c>
      <c r="E12" s="223">
        <v>1.9</v>
      </c>
      <c r="F12" s="223">
        <v>2.5</v>
      </c>
      <c r="G12" s="223">
        <v>2.5</v>
      </c>
      <c r="H12" s="223">
        <v>2.7</v>
      </c>
      <c r="I12" s="223">
        <v>2.2000000000000002</v>
      </c>
      <c r="J12" s="224">
        <v>2.6</v>
      </c>
      <c r="K12" s="225">
        <v>1.35</v>
      </c>
      <c r="L12" s="223">
        <v>0.25</v>
      </c>
      <c r="M12" s="226">
        <v>2.4500000000000002</v>
      </c>
      <c r="N12" s="225">
        <f t="shared" si="0"/>
        <v>118.18181818181816</v>
      </c>
      <c r="O12" s="227">
        <v>980.00000000000011</v>
      </c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  <c r="GZ12" s="211"/>
      <c r="HA12" s="211"/>
      <c r="HB12" s="211"/>
      <c r="HC12" s="211"/>
      <c r="HD12" s="211"/>
      <c r="HE12" s="211"/>
      <c r="HF12" s="211"/>
      <c r="HG12" s="211"/>
      <c r="HH12" s="211"/>
      <c r="HI12" s="211"/>
      <c r="HJ12" s="211"/>
      <c r="HK12" s="211"/>
      <c r="HL12" s="211"/>
      <c r="HM12" s="211"/>
      <c r="HN12" s="211"/>
      <c r="HO12" s="211"/>
      <c r="HP12" s="211"/>
      <c r="HQ12" s="211"/>
      <c r="HR12" s="211"/>
      <c r="HS12" s="211"/>
      <c r="HT12" s="211"/>
      <c r="HU12" s="211"/>
      <c r="HV12" s="211"/>
      <c r="HW12" s="211"/>
      <c r="HX12" s="211"/>
      <c r="HY12" s="211"/>
      <c r="HZ12" s="211"/>
      <c r="IA12" s="211"/>
      <c r="IB12" s="211"/>
      <c r="IC12" s="211"/>
      <c r="ID12" s="211"/>
      <c r="IE12" s="211"/>
      <c r="IF12" s="211"/>
      <c r="IG12" s="211"/>
      <c r="IH12" s="211"/>
      <c r="II12" s="211"/>
      <c r="IJ12" s="211"/>
      <c r="IK12" s="211"/>
      <c r="IL12" s="211"/>
    </row>
    <row r="13" spans="2:246">
      <c r="B13" s="221" t="s">
        <v>153</v>
      </c>
      <c r="C13" s="222">
        <v>3.6</v>
      </c>
      <c r="D13" s="223">
        <v>3.7</v>
      </c>
      <c r="E13" s="223">
        <v>4.4000000000000004</v>
      </c>
      <c r="F13" s="223">
        <v>5.4</v>
      </c>
      <c r="G13" s="223">
        <v>6.4</v>
      </c>
      <c r="H13" s="223">
        <v>7.3</v>
      </c>
      <c r="I13" s="223">
        <v>8.6</v>
      </c>
      <c r="J13" s="224">
        <v>15.6</v>
      </c>
      <c r="K13" s="225">
        <v>5.24</v>
      </c>
      <c r="L13" s="223">
        <v>3.79</v>
      </c>
      <c r="M13" s="226">
        <v>6.6899999999999995</v>
      </c>
      <c r="N13" s="225">
        <f t="shared" si="0"/>
        <v>181.39534883720933</v>
      </c>
      <c r="O13" s="227">
        <v>176.51715039577834</v>
      </c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  <c r="HI13" s="211"/>
      <c r="HJ13" s="211"/>
      <c r="HK13" s="211"/>
      <c r="HL13" s="211"/>
      <c r="HM13" s="211"/>
      <c r="HN13" s="211"/>
      <c r="HO13" s="211"/>
      <c r="HP13" s="211"/>
      <c r="HQ13" s="211"/>
      <c r="HR13" s="211"/>
      <c r="HS13" s="211"/>
      <c r="HT13" s="211"/>
      <c r="HU13" s="211"/>
      <c r="HV13" s="211"/>
      <c r="HW13" s="211"/>
      <c r="HX13" s="211"/>
      <c r="HY13" s="211"/>
      <c r="HZ13" s="211"/>
      <c r="IA13" s="211"/>
      <c r="IB13" s="211"/>
      <c r="IC13" s="211"/>
      <c r="ID13" s="211"/>
      <c r="IE13" s="211"/>
      <c r="IF13" s="211"/>
      <c r="IG13" s="211"/>
      <c r="IH13" s="211"/>
      <c r="II13" s="211"/>
      <c r="IJ13" s="211"/>
      <c r="IK13" s="211"/>
      <c r="IL13" s="211"/>
    </row>
    <row r="14" spans="2:246">
      <c r="B14" s="228" t="s">
        <v>77</v>
      </c>
      <c r="C14" s="229">
        <v>486.3</v>
      </c>
      <c r="D14" s="230">
        <v>455.1</v>
      </c>
      <c r="E14" s="230">
        <v>496.99999999999994</v>
      </c>
      <c r="F14" s="230">
        <v>472.9</v>
      </c>
      <c r="G14" s="230">
        <v>480.2</v>
      </c>
      <c r="H14" s="230">
        <v>475</v>
      </c>
      <c r="I14" s="230">
        <v>462.20000000000005</v>
      </c>
      <c r="J14" s="231">
        <v>460.9</v>
      </c>
      <c r="K14" s="232">
        <v>468.73</v>
      </c>
      <c r="L14" s="230">
        <v>459.64</v>
      </c>
      <c r="M14" s="233">
        <v>477.81999999999988</v>
      </c>
      <c r="N14" s="232">
        <f t="shared" si="0"/>
        <v>99.718736477715268</v>
      </c>
      <c r="O14" s="234">
        <v>103.95526934122354</v>
      </c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  <c r="HI14" s="211"/>
      <c r="HJ14" s="211"/>
      <c r="HK14" s="211"/>
      <c r="HL14" s="211"/>
      <c r="HM14" s="211"/>
      <c r="HN14" s="211"/>
      <c r="HO14" s="211"/>
      <c r="HP14" s="211"/>
      <c r="HQ14" s="211"/>
      <c r="HR14" s="211"/>
      <c r="HS14" s="211"/>
      <c r="HT14" s="211"/>
      <c r="HU14" s="211"/>
      <c r="HV14" s="211"/>
      <c r="HW14" s="211"/>
      <c r="HX14" s="211"/>
      <c r="HY14" s="211"/>
      <c r="HZ14" s="211"/>
      <c r="IA14" s="211"/>
      <c r="IB14" s="211"/>
      <c r="IC14" s="211"/>
      <c r="ID14" s="211"/>
      <c r="IE14" s="211"/>
      <c r="IF14" s="211"/>
      <c r="IG14" s="211"/>
      <c r="IH14" s="211"/>
      <c r="II14" s="211"/>
      <c r="IJ14" s="211"/>
      <c r="IK14" s="211"/>
      <c r="IL14" s="211"/>
    </row>
    <row r="15" spans="2:246">
      <c r="B15" s="547" t="s">
        <v>116</v>
      </c>
      <c r="C15" s="545"/>
      <c r="D15" s="545"/>
      <c r="E15" s="545"/>
      <c r="F15" s="545"/>
      <c r="G15" s="545"/>
      <c r="H15" s="545"/>
      <c r="I15" s="545"/>
      <c r="J15" s="545"/>
      <c r="K15" s="545"/>
      <c r="L15" s="545"/>
      <c r="M15" s="545"/>
      <c r="N15" s="545"/>
      <c r="O15" s="546"/>
    </row>
    <row r="16" spans="2:246">
      <c r="B16" s="221" t="s">
        <v>150</v>
      </c>
      <c r="C16" s="235">
        <f>C6/486.3*100</f>
        <v>24.902323668517372</v>
      </c>
      <c r="D16" s="236">
        <f>D6/455.1*100</f>
        <v>16.084377059986814</v>
      </c>
      <c r="E16" s="236">
        <f>E6/497*100</f>
        <v>13.420523138833</v>
      </c>
      <c r="F16" s="237">
        <f>G6/480.2*100</f>
        <v>12.744689712619742</v>
      </c>
      <c r="G16" s="237">
        <f>G6/480.2*100</f>
        <v>12.744689712619742</v>
      </c>
      <c r="H16" s="237">
        <f>H6/475*100</f>
        <v>11.305263157894737</v>
      </c>
      <c r="I16" s="237">
        <f>I6/462.2*100</f>
        <v>10.341843357853744</v>
      </c>
      <c r="J16" s="227">
        <f>J6/460.9*100</f>
        <v>9.0258190496853992</v>
      </c>
      <c r="K16" s="238">
        <f>K6/468.7*100</f>
        <v>16.123319820780882</v>
      </c>
      <c r="L16" s="237">
        <f>L6/459.6*100</f>
        <v>19.725848563968668</v>
      </c>
      <c r="M16" s="227">
        <f>M6/477.8*100</f>
        <v>12.658015906236919</v>
      </c>
      <c r="N16" s="225">
        <f>J16/I16*100</f>
        <v>87.274760769133707</v>
      </c>
      <c r="O16" s="227">
        <f>M16/L16*100</f>
        <v>64.16969016662793</v>
      </c>
    </row>
    <row r="17" spans="2:15">
      <c r="B17" s="221" t="s">
        <v>151</v>
      </c>
      <c r="C17" s="235">
        <f t="shared" ref="C17:C24" si="1">C7/486.3*100</f>
        <v>14.476660497635205</v>
      </c>
      <c r="D17" s="236">
        <f t="shared" ref="D17:D24" si="2">D7/455.1*100</f>
        <v>13.052076466710613</v>
      </c>
      <c r="E17" s="236">
        <f t="shared" ref="E17:E24" si="3">E7/497*100</f>
        <v>9.1750503018108649</v>
      </c>
      <c r="F17" s="237">
        <f t="shared" ref="F17:F24" si="4">G7/480.2*100</f>
        <v>8.6422324031653481</v>
      </c>
      <c r="G17" s="237">
        <f t="shared" ref="G17:G24" si="5">G7/480.2*100</f>
        <v>8.6422324031653481</v>
      </c>
      <c r="H17" s="237">
        <f t="shared" ref="H17:H24" si="6">H7/475*100</f>
        <v>9.284210526315789</v>
      </c>
      <c r="I17" s="237">
        <f t="shared" ref="I17:I24" si="7">I7/462.2*100</f>
        <v>10.038944180008654</v>
      </c>
      <c r="J17" s="227">
        <f t="shared" ref="J17:J24" si="8">J7/460.9*100</f>
        <v>10.566283358646128</v>
      </c>
      <c r="K17" s="238">
        <f t="shared" ref="K17:K24" si="9">K7/468.7*100</f>
        <v>10.932366119052698</v>
      </c>
      <c r="L17" s="237">
        <f t="shared" ref="L17:L24" si="10">L7/459.6*100</f>
        <v>13.198433420365532</v>
      </c>
      <c r="M17" s="227">
        <f t="shared" ref="M17:M24" si="11">M7/477.8*100</f>
        <v>8.7526161573880277</v>
      </c>
      <c r="N17" s="225">
        <f t="shared" ref="N17:N24" si="12">J17/I17*100</f>
        <v>105.25293466306553</v>
      </c>
      <c r="O17" s="227">
        <f t="shared" ref="O17:O24" si="13">M17/L17*100</f>
        <v>66.315568511960748</v>
      </c>
    </row>
    <row r="18" spans="2:15">
      <c r="B18" s="221" t="s">
        <v>109</v>
      </c>
      <c r="C18" s="235">
        <f t="shared" si="1"/>
        <v>21.303721982315441</v>
      </c>
      <c r="D18" s="236">
        <f t="shared" si="2"/>
        <v>21.445836079982421</v>
      </c>
      <c r="E18" s="236">
        <f t="shared" si="3"/>
        <v>18.832997987927563</v>
      </c>
      <c r="F18" s="237">
        <f t="shared" si="4"/>
        <v>12.453144523115368</v>
      </c>
      <c r="G18" s="237">
        <f t="shared" si="5"/>
        <v>12.453144523115368</v>
      </c>
      <c r="H18" s="237">
        <f t="shared" si="6"/>
        <v>12.442105263157895</v>
      </c>
      <c r="I18" s="237">
        <f t="shared" si="7"/>
        <v>13.284292514063175</v>
      </c>
      <c r="J18" s="227">
        <f t="shared" si="8"/>
        <v>12.063354306791062</v>
      </c>
      <c r="K18" s="238">
        <f t="shared" si="9"/>
        <v>17.450394708768936</v>
      </c>
      <c r="L18" s="237">
        <f t="shared" si="10"/>
        <v>20.922541340295908</v>
      </c>
      <c r="M18" s="227">
        <f t="shared" si="11"/>
        <v>14.110506488070323</v>
      </c>
      <c r="N18" s="225">
        <f t="shared" si="12"/>
        <v>90.80915896740764</v>
      </c>
      <c r="O18" s="227">
        <f t="shared" si="13"/>
        <v>67.441647066525803</v>
      </c>
    </row>
    <row r="19" spans="2:15">
      <c r="B19" s="221" t="s">
        <v>133</v>
      </c>
      <c r="C19" s="235">
        <f t="shared" si="1"/>
        <v>6.5186099115772151</v>
      </c>
      <c r="D19" s="236">
        <f t="shared" si="2"/>
        <v>15.139529773676117</v>
      </c>
      <c r="E19" s="236">
        <f t="shared" si="3"/>
        <v>22.454728370221329</v>
      </c>
      <c r="F19" s="237">
        <f t="shared" si="4"/>
        <v>27.509371095376927</v>
      </c>
      <c r="G19" s="237">
        <f t="shared" si="5"/>
        <v>27.509371095376927</v>
      </c>
      <c r="H19" s="237">
        <f t="shared" si="6"/>
        <v>27.578947368421051</v>
      </c>
      <c r="I19" s="237">
        <f t="shared" si="7"/>
        <v>26.546949372565994</v>
      </c>
      <c r="J19" s="227">
        <f t="shared" si="8"/>
        <v>26.187893252332394</v>
      </c>
      <c r="K19" s="238">
        <f t="shared" si="9"/>
        <v>19.422871772989119</v>
      </c>
      <c r="L19" s="237">
        <f t="shared" si="10"/>
        <v>12.380330722367274</v>
      </c>
      <c r="M19" s="227">
        <f t="shared" si="11"/>
        <v>26.197153620761824</v>
      </c>
      <c r="N19" s="225">
        <f t="shared" si="12"/>
        <v>98.647467491670994</v>
      </c>
      <c r="O19" s="227">
        <f t="shared" si="13"/>
        <v>211.60301940425546</v>
      </c>
    </row>
    <row r="20" spans="2:15">
      <c r="B20" s="221" t="s">
        <v>152</v>
      </c>
      <c r="C20" s="235">
        <f t="shared" si="1"/>
        <v>31.935019535266296</v>
      </c>
      <c r="D20" s="236">
        <f t="shared" si="2"/>
        <v>33.31136014062843</v>
      </c>
      <c r="E20" s="236">
        <f t="shared" si="3"/>
        <v>34.708249496981892</v>
      </c>
      <c r="F20" s="237">
        <f t="shared" si="4"/>
        <v>36.60974593919201</v>
      </c>
      <c r="G20" s="237">
        <f t="shared" si="5"/>
        <v>36.60974593919201</v>
      </c>
      <c r="H20" s="237">
        <f t="shared" si="6"/>
        <v>37.115789473684217</v>
      </c>
      <c r="I20" s="237">
        <f t="shared" si="7"/>
        <v>37.278234530506275</v>
      </c>
      <c r="J20" s="227">
        <f t="shared" si="8"/>
        <v>38.685181167281414</v>
      </c>
      <c r="K20" s="238">
        <f t="shared" si="9"/>
        <v>34.53915084275657</v>
      </c>
      <c r="L20" s="237">
        <f t="shared" si="10"/>
        <v>32.748041775456919</v>
      </c>
      <c r="M20" s="227">
        <f t="shared" si="11"/>
        <v>36.262034323984928</v>
      </c>
      <c r="N20" s="225">
        <f t="shared" si="12"/>
        <v>103.77417722296849</v>
      </c>
      <c r="O20" s="227">
        <f t="shared" si="13"/>
        <v>110.73038984322285</v>
      </c>
    </row>
    <row r="21" spans="2:15">
      <c r="B21" s="221" t="s">
        <v>75</v>
      </c>
      <c r="C21" s="235">
        <f t="shared" si="1"/>
        <v>0.12338062924120911</v>
      </c>
      <c r="D21" s="236">
        <f t="shared" si="2"/>
        <v>0.15381234893430015</v>
      </c>
      <c r="E21" s="236">
        <f t="shared" si="3"/>
        <v>0.14084507042253519</v>
      </c>
      <c r="F21" s="237">
        <f t="shared" si="4"/>
        <v>0.18742190753852564</v>
      </c>
      <c r="G21" s="237">
        <f t="shared" si="5"/>
        <v>0.18742190753852564</v>
      </c>
      <c r="H21" s="237">
        <f t="shared" si="6"/>
        <v>0.16842105263157894</v>
      </c>
      <c r="I21" s="237">
        <f t="shared" si="7"/>
        <v>0.17308524448290785</v>
      </c>
      <c r="J21" s="227">
        <f t="shared" si="8"/>
        <v>0.17357344326318075</v>
      </c>
      <c r="K21" s="238">
        <f t="shared" si="9"/>
        <v>0.1642841903136335</v>
      </c>
      <c r="L21" s="237">
        <f t="shared" si="10"/>
        <v>0.15448215839860746</v>
      </c>
      <c r="M21" s="227">
        <f t="shared" si="11"/>
        <v>0.17371285056508995</v>
      </c>
      <c r="N21" s="225">
        <f t="shared" si="12"/>
        <v>100.28205684530266</v>
      </c>
      <c r="O21" s="227">
        <f t="shared" si="13"/>
        <v>112.44848749255682</v>
      </c>
    </row>
    <row r="22" spans="2:15">
      <c r="B22" s="221" t="s">
        <v>76</v>
      </c>
      <c r="C22" s="235">
        <f t="shared" si="1"/>
        <v>0</v>
      </c>
      <c r="D22" s="236">
        <f t="shared" si="2"/>
        <v>0</v>
      </c>
      <c r="E22" s="236">
        <f t="shared" si="3"/>
        <v>0.38229376257545272</v>
      </c>
      <c r="F22" s="237">
        <f t="shared" si="4"/>
        <v>0.52061640982923785</v>
      </c>
      <c r="G22" s="237">
        <f t="shared" si="5"/>
        <v>0.52061640982923785</v>
      </c>
      <c r="H22" s="237">
        <f t="shared" si="6"/>
        <v>0.56842105263157894</v>
      </c>
      <c r="I22" s="237">
        <f t="shared" si="7"/>
        <v>0.47598442232799659</v>
      </c>
      <c r="J22" s="227">
        <f t="shared" si="8"/>
        <v>0.56411369060533745</v>
      </c>
      <c r="K22" s="238">
        <f t="shared" si="9"/>
        <v>0.28803072327714963</v>
      </c>
      <c r="L22" s="237">
        <f t="shared" si="10"/>
        <v>5.4395126196692775E-2</v>
      </c>
      <c r="M22" s="227">
        <f t="shared" si="11"/>
        <v>0.51276684805357897</v>
      </c>
      <c r="N22" s="225">
        <f t="shared" si="12"/>
        <v>118.51515808990317</v>
      </c>
      <c r="O22" s="227">
        <f t="shared" si="13"/>
        <v>942.67057346169963</v>
      </c>
    </row>
    <row r="23" spans="2:15">
      <c r="B23" s="221" t="s">
        <v>153</v>
      </c>
      <c r="C23" s="235">
        <f t="shared" si="1"/>
        <v>0.74028377544725477</v>
      </c>
      <c r="D23" s="236">
        <f t="shared" si="2"/>
        <v>0.81300813008130068</v>
      </c>
      <c r="E23" s="236">
        <f t="shared" si="3"/>
        <v>0.88531187122736432</v>
      </c>
      <c r="F23" s="237">
        <f t="shared" si="4"/>
        <v>1.3327780091628489</v>
      </c>
      <c r="G23" s="237">
        <f t="shared" si="5"/>
        <v>1.3327780091628489</v>
      </c>
      <c r="H23" s="237">
        <f t="shared" si="6"/>
        <v>1.5368421052631578</v>
      </c>
      <c r="I23" s="237">
        <f t="shared" si="7"/>
        <v>1.8606663781912594</v>
      </c>
      <c r="J23" s="227">
        <f t="shared" si="8"/>
        <v>3.3846821436320242</v>
      </c>
      <c r="K23" s="238">
        <f t="shared" si="9"/>
        <v>1.1179859184979732</v>
      </c>
      <c r="L23" s="237">
        <f t="shared" si="10"/>
        <v>0.82463011314186252</v>
      </c>
      <c r="M23" s="227">
        <f t="shared" si="11"/>
        <v>1.4001674340728336</v>
      </c>
      <c r="N23" s="225">
        <f t="shared" si="12"/>
        <v>181.90698683566529</v>
      </c>
      <c r="O23" s="227">
        <f t="shared" si="13"/>
        <v>169.79339121368716</v>
      </c>
    </row>
    <row r="24" spans="2:15">
      <c r="B24" s="239" t="s">
        <v>77</v>
      </c>
      <c r="C24" s="240">
        <f t="shared" si="1"/>
        <v>100</v>
      </c>
      <c r="D24" s="241">
        <f t="shared" si="2"/>
        <v>100</v>
      </c>
      <c r="E24" s="241">
        <f t="shared" si="3"/>
        <v>99.999999999999986</v>
      </c>
      <c r="F24" s="242">
        <f t="shared" si="4"/>
        <v>100</v>
      </c>
      <c r="G24" s="242">
        <f t="shared" si="5"/>
        <v>100</v>
      </c>
      <c r="H24" s="242">
        <f t="shared" si="6"/>
        <v>100</v>
      </c>
      <c r="I24" s="242">
        <f t="shared" si="7"/>
        <v>100.00000000000003</v>
      </c>
      <c r="J24" s="243">
        <f t="shared" si="8"/>
        <v>100</v>
      </c>
      <c r="K24" s="244">
        <f t="shared" si="9"/>
        <v>100.0064006827395</v>
      </c>
      <c r="L24" s="242">
        <f t="shared" si="10"/>
        <v>100.00870322019146</v>
      </c>
      <c r="M24" s="243">
        <f t="shared" si="11"/>
        <v>100.00418585182082</v>
      </c>
      <c r="N24" s="245">
        <f t="shared" si="12"/>
        <v>99.999999999999972</v>
      </c>
      <c r="O24" s="243">
        <f t="shared" si="13"/>
        <v>99.995483024751664</v>
      </c>
    </row>
    <row r="25" spans="2:15">
      <c r="B25" s="210" t="s">
        <v>154</v>
      </c>
    </row>
  </sheetData>
  <mergeCells count="1">
    <mergeCell ref="B3:O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1Ábr</vt:lpstr>
      <vt:lpstr>2Ábr</vt:lpstr>
      <vt:lpstr>3Ábrr</vt:lpstr>
      <vt:lpstr>4Ábrr</vt:lpstr>
      <vt:lpstr>5Ábr</vt:lpstr>
      <vt:lpstr>6 Ábr</vt:lpstr>
      <vt:lpstr>7Ábr</vt:lpstr>
      <vt:lpstr>8Ábr</vt:lpstr>
      <vt:lpstr>1 Tábl</vt:lpstr>
      <vt:lpstr>2Tábl</vt:lpstr>
      <vt:lpstr>3Tábl</vt:lpstr>
      <vt:lpstr>4Táb</vt:lpstr>
      <vt:lpstr>5Tábl</vt:lpstr>
      <vt:lpstr>6tÁBL</vt:lpstr>
      <vt:lpstr>7Tábl</vt:lpstr>
      <vt:lpstr>8Tábl</vt:lpstr>
      <vt:lpstr>9 tábl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2021-01-08T03:35:09Z</dcterms:modified>
</cp:coreProperties>
</file>